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2.xml" ContentType="application/vnd.openxmlformats-officedocument.spreadsheetml.table+xml"/>
  <Override PartName="/xl/worksheets/sheet7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eb9a05b1c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Painel" sheetId="1" r:id="R720eac433f424c60"/>
    <x:sheet xmlns:r="http://schemas.openxmlformats.org/officeDocument/2006/relationships" name="01_Orientacoes" sheetId="2" r:id="R7de18d54f1d54fb3"/>
    <x:sheet xmlns:r="http://schemas.openxmlformats.org/officeDocument/2006/relationships" name="02_Checklist" sheetId="3" r:id="R95513fe5041f487d"/>
    <x:sheet xmlns:r="http://schemas.openxmlformats.org/officeDocument/2006/relationships" name="03_Teste_Preco" sheetId="4" r:id="Rde71a23c11974689"/>
    <x:sheet xmlns:r="http://schemas.openxmlformats.org/officeDocument/2006/relationships" name="04_Caso_Dados" sheetId="5" r:id="Rc636180c48274622"/>
    <x:sheet xmlns:r="http://schemas.openxmlformats.org/officeDocument/2006/relationships" name="05_Caso_Resposta" sheetId="6" r:id="R6c37fe9924434c8f"/>
    <x:sheet xmlns:r="http://schemas.openxmlformats.org/officeDocument/2006/relationships" name="06_Fontes" sheetId="7" r:id="Rec67317d69044767"/>
  </x:sheets>
</x:workbook>
</file>

<file path=xl/comments1.xml><?xml version="1.0" encoding="utf-8"?>
<x:comments xmlns:x="http://schemas.openxmlformats.org/spreadsheetml/2006/main">
  <x:authors>
    <x:author>tc={904D6EF4-1D6F-C938-FAAC-0FD8E10B6FB4}</x:author>
    <x:author>tc={D599BE8D-4BEB-A9BA-EB74-4EE9AF409200}</x:author>
  </x:authors>
  <x:commentList>
    <x:comment ref="B2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Fórmula: média dos cachês válidos multiplicada por (1 + IPCA). O período e a série do IPCA devem ser documentados nos autos.</x:t>
        </x:r>
      </x:text>
    </x:comment>
    <x:comment ref="B3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O patamar de R$ 700 mil é gatilho de atenção na base baiana de 2025; não é teto legal nem presunção automática de irregularidade.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&quot;R$&quot; #,##0.00"/>
    <x:numFmt numFmtId="202" formatCode="yyyy-mm-dd"/>
  </x:numFmts>
  <x:fonts count="15">
    <x:font>
      <x:sz val="11"/>
      <x:name val="Carlito"/>
    </x:font>
    <x:font>
      <x:b/>
      <x:sz val="18"/>
      <x:color rgb="FFFFFFFF"/>
      <x:name val="Century Gothic"/>
    </x:font>
    <x:font>
      <x:b/>
      <x:sz val="10"/>
      <x:color rgb="FFFFFFFF"/>
      <x:name val="Century Gothic"/>
    </x:font>
    <x:font>
      <x:sz val="10"/>
      <x:color rgb="FF202020"/>
      <x:name val="Century Gothic"/>
    </x:font>
    <x:font>
      <x:b/>
      <x:sz val="11"/>
      <x:color rgb="FF003E2F"/>
      <x:name val="Century Gothic"/>
    </x:font>
    <x:font>
      <x:b/>
      <x:sz val="20"/>
      <x:color rgb="FF003E2F"/>
      <x:name val="Century Gothic"/>
    </x:font>
    <x:font>
      <x:i/>
      <x:sz val="11"/>
      <x:color rgb="FF66736D"/>
      <x:name val="Century Gothic"/>
    </x:font>
    <x:font>
      <x:sz val="11"/>
      <x:color rgb="FF003E2F"/>
      <x:name val="Century Gothic"/>
    </x:font>
    <x:font>
      <x:sz val="11"/>
      <x:name val="Century Gothic"/>
    </x:font>
    <x:font>
      <x:sz val="11"/>
      <x:color rgb="FF5A4510"/>
      <x:name val="Century Gothic"/>
    </x:font>
    <x:font>
      <x:sz val="10"/>
      <x:color rgb="FF5A4510"/>
      <x:name val="Century Gothic"/>
    </x:font>
    <x:font>
      <x:sz val="9"/>
      <x:color rgb="FF003E2F"/>
      <x:name val="Century Gothic"/>
    </x:font>
    <x:font>
      <x:b/>
      <x:sz val="12"/>
      <x:color rgb="FF003E2F"/>
      <x:name val="Century Gothic"/>
    </x:font>
    <x:font>
      <x:sz val="10"/>
      <x:color rgb="FF003E2F"/>
      <x:name val="Century Gothic"/>
    </x:font>
    <x:font>
      <x:b/>
      <x:sz val="11"/>
      <x:color rgb="FFB42318"/>
      <x:name val="Century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006B3C"/>
      </x:patternFill>
    </x:fill>
    <x:fill>
      <x:patternFill patternType="solid">
        <x:fgColor rgb="FF003E2F"/>
      </x:patternFill>
    </x:fill>
    <x:fill>
      <x:patternFill patternType="solid">
        <x:fgColor rgb="FFE7F3ED"/>
      </x:patternFill>
    </x:fill>
    <x:fill>
      <x:patternFill patternType="solid">
        <x:fgColor rgb="FFFFF3D4"/>
      </x:patternFill>
    </x:fill>
    <x:fill>
      <x:patternFill patternType="solid">
        <x:fgColor rgb="FFF6F8F7"/>
      </x:patternFill>
    </x:fill>
    <x:fill>
      <x:patternFill patternType="solid">
        <x:fgColor rgb="FFFFFDF5"/>
      </x:patternFill>
    </x:fill>
    <x:fill>
      <x:patternFill patternType="solid">
        <x:fgColor rgb="FFFDECEC"/>
      </x:patternFill>
    </x:fill>
  </x:fills>
  <x:borders count="54">
    <x:border/>
    <x:border>
      <x:left style="thin">
        <x:color rgb="FFD7E2DD"/>
      </x:left>
      <x:right style="thin">
        <x:color rgb="FFD7E2DD"/>
      </x:right>
      <x:top style="thin">
        <x:color rgb="FFD7E2DD"/>
      </x:top>
      <x:bottom style="thin">
        <x:color rgb="FFD7E2DD"/>
      </x:bottom>
    </x:border>
    <x:border>
      <x:bottom style="thin">
        <x:color rgb="FFDDE5E1"/>
      </x:bottom>
    </x:border>
    <x:border>
      <x:top style="thin">
        <x:color rgb="FFDDE5E1"/>
      </x:top>
      <x:bottom style="thin">
        <x:color rgb="FFDDE5E1"/>
      </x:bottom>
    </x:border>
    <x:border>
      <x:bottom style="medium">
        <x:color rgb="FF006B3C"/>
      </x:bottom>
    </x:border>
    <x:border>
      <x:left style="medium">
        <x:color rgb="FFDDAA2A"/>
      </x:left>
      <x:top style="medium">
        <x:color rgb="FFDDAA2A"/>
      </x:top>
    </x:border>
    <x:border>
      <x:top style="medium">
        <x:color rgb="FFDDAA2A"/>
      </x:top>
    </x:border>
    <x:border>
      <x:right style="medium">
        <x:color rgb="FFDDAA2A"/>
      </x:right>
      <x:top style="medium">
        <x:color rgb="FFDDAA2A"/>
      </x:top>
    </x:border>
    <x:border>
      <x:left style="medium">
        <x:color rgb="FFDDAA2A"/>
      </x:left>
    </x:border>
    <x:border>
      <x:right style="medium">
        <x:color rgb="FFDDAA2A"/>
      </x:right>
    </x:border>
    <x:border>
      <x:left style="medium">
        <x:color rgb="FFDDAA2A"/>
      </x:left>
      <x:bottom style="medium">
        <x:color rgb="FFDDAA2A"/>
      </x:bottom>
    </x:border>
    <x:border>
      <x:bottom style="medium">
        <x:color rgb="FFDDAA2A"/>
      </x:bottom>
    </x:border>
    <x:border>
      <x:right style="medium">
        <x:color rgb="FFDDAA2A"/>
      </x:right>
      <x:bottom style="medium">
        <x:color rgb="FFDDAA2A"/>
      </x:bottom>
    </x:border>
    <x:border>
      <x:left style="thin">
        <x:color rgb="FFCBD8D2"/>
      </x:left>
      <x:top style="thin">
        <x:color rgb="FFCBD8D2"/>
      </x:top>
    </x:border>
    <x:border>
      <x:top style="thin">
        <x:color rgb="FFCBD8D2"/>
      </x:top>
    </x:border>
    <x:border>
      <x:right style="thin">
        <x:color rgb="FFCBD8D2"/>
      </x:right>
      <x:top style="thin">
        <x:color rgb="FFCBD8D2"/>
      </x:top>
    </x:border>
    <x:border>
      <x:left style="thin">
        <x:color rgb="FFCBD8D2"/>
      </x:left>
    </x:border>
    <x:border>
      <x:right style="thin">
        <x:color rgb="FFCBD8D2"/>
      </x:right>
    </x:border>
    <x:border>
      <x:left style="thin">
        <x:color rgb="FFCBD8D2"/>
      </x:left>
      <x:bottom style="thin">
        <x:color rgb="FFCBD8D2"/>
      </x:bottom>
    </x:border>
    <x:border>
      <x:bottom style="thin">
        <x:color rgb="FFCBD8D2"/>
      </x:bottom>
    </x:border>
    <x:border>
      <x:right style="thin">
        <x:color rgb="FFCBD8D2"/>
      </x:right>
      <x:bottom style="thin">
        <x:color rgb="FFCBD8D2"/>
      </x:bottom>
    </x:border>
    <x:border>
      <x:left style="thin">
        <x:color rgb="FF006B3C"/>
      </x:left>
      <x:top style="thin">
        <x:color rgb="FF006B3C"/>
      </x:top>
    </x:border>
    <x:border>
      <x:top style="thin">
        <x:color rgb="FF006B3C"/>
      </x:top>
    </x:border>
    <x:border>
      <x:right style="thin">
        <x:color rgb="FF006B3C"/>
      </x:right>
      <x:top style="thin">
        <x:color rgb="FF006B3C"/>
      </x:top>
    </x:border>
    <x:border>
      <x:left style="thin">
        <x:color rgb="FF006B3C"/>
      </x:left>
    </x:border>
    <x:border>
      <x:right style="thin">
        <x:color rgb="FF006B3C"/>
      </x:right>
    </x:border>
    <x:border>
      <x:left style="thin">
        <x:color rgb="FF006B3C"/>
      </x:left>
      <x:bottom style="thin">
        <x:color rgb="FF006B3C"/>
      </x:bottom>
    </x:border>
    <x:border>
      <x:bottom style="thin">
        <x:color rgb="FF006B3C"/>
      </x:bottom>
    </x:border>
    <x:border>
      <x:right style="thin">
        <x:color rgb="FF006B3C"/>
      </x:right>
      <x:bottom style="thin">
        <x:color rgb="FF006B3C"/>
      </x:bottom>
    </x:border>
    <x:border>
      <x:left style="thin">
        <x:color rgb="FFDDAA2A"/>
      </x:left>
      <x:top style="thin">
        <x:color rgb="FFDDAA2A"/>
      </x:top>
    </x:border>
    <x:border>
      <x:top style="thin">
        <x:color rgb="FFDDAA2A"/>
      </x:top>
    </x:border>
    <x:border>
      <x:right style="thin">
        <x:color rgb="FFDDAA2A"/>
      </x:right>
      <x:top style="thin">
        <x:color rgb="FFDDAA2A"/>
      </x:top>
    </x:border>
    <x:border>
      <x:left style="thin">
        <x:color rgb="FFDDAA2A"/>
      </x:left>
    </x:border>
    <x:border>
      <x:right style="thin">
        <x:color rgb="FFDDAA2A"/>
      </x:right>
    </x:border>
    <x:border>
      <x:left style="thin">
        <x:color rgb="FFDDAA2A"/>
      </x:left>
      <x:bottom style="thin">
        <x:color rgb="FFDDAA2A"/>
      </x:bottom>
    </x:border>
    <x:border>
      <x:bottom style="thin">
        <x:color rgb="FFDDAA2A"/>
      </x:bottom>
    </x:border>
    <x:border>
      <x:right style="thin">
        <x:color rgb="FFDDAA2A"/>
      </x:right>
      <x:bottom style="thin">
        <x:color rgb="FFDDAA2A"/>
      </x:bottom>
    </x:border>
    <x:border>
      <x:left style="thin">
        <x:color rgb="FFDDAA2A"/>
      </x:left>
      <x:right style="thin">
        <x:color rgb="FFDDAA2A"/>
      </x:right>
      <x:top style="thin">
        <x:color rgb="FFDDAA2A"/>
      </x:top>
      <x:bottom style="thin">
        <x:color rgb="FFDDE5E1"/>
      </x:bottom>
    </x:border>
    <x:border>
      <x:left style="thin">
        <x:color rgb="FFDDAA2A"/>
      </x:left>
      <x:right style="thin">
        <x:color rgb="FFDDAA2A"/>
      </x:right>
      <x:top style="thin">
        <x:color rgb="FFDDE5E1"/>
      </x:top>
      <x:bottom style="thin">
        <x:color rgb="FFDDAA2A"/>
      </x:bottom>
    </x:border>
    <x:border>
      <x:left style="medium">
        <x:color rgb="FF006B3C"/>
      </x:left>
      <x:top style="medium">
        <x:color rgb="FF006B3C"/>
      </x:top>
    </x:border>
    <x:border>
      <x:top style="medium">
        <x:color rgb="FF006B3C"/>
      </x:top>
    </x:border>
    <x:border>
      <x:right style="medium">
        <x:color rgb="FF006B3C"/>
      </x:right>
      <x:top style="medium">
        <x:color rgb="FF006B3C"/>
      </x:top>
    </x:border>
    <x:border>
      <x:left style="medium">
        <x:color rgb="FF006B3C"/>
      </x:left>
    </x:border>
    <x:border>
      <x:right style="medium">
        <x:color rgb="FF006B3C"/>
      </x:right>
    </x:border>
    <x:border>
      <x:left style="medium">
        <x:color rgb="FF006B3C"/>
      </x:left>
      <x:bottom style="medium">
        <x:color rgb="FF006B3C"/>
      </x:bottom>
    </x:border>
    <x:border>
      <x:right style="medium">
        <x:color rgb="FF006B3C"/>
      </x:right>
      <x:bottom style="medium">
        <x:color rgb="FF006B3C"/>
      </x:bottom>
    </x:border>
    <x:border>
      <x:left style="medium">
        <x:color rgb="FFB42318"/>
      </x:left>
      <x:top style="medium">
        <x:color rgb="FFB42318"/>
      </x:top>
    </x:border>
    <x:border>
      <x:top style="medium">
        <x:color rgb="FFB42318"/>
      </x:top>
    </x:border>
    <x:border>
      <x:right style="medium">
        <x:color rgb="FFB42318"/>
      </x:right>
      <x:top style="medium">
        <x:color rgb="FFB42318"/>
      </x:top>
    </x:border>
    <x:border>
      <x:left style="medium">
        <x:color rgb="FFB42318"/>
      </x:left>
    </x:border>
    <x:border>
      <x:right style="medium">
        <x:color rgb="FFB42318"/>
      </x:right>
    </x:border>
    <x:border>
      <x:left style="medium">
        <x:color rgb="FFB42318"/>
      </x:left>
      <x:bottom style="medium">
        <x:color rgb="FFB42318"/>
      </x:bottom>
    </x:border>
    <x:border>
      <x:bottom style="medium">
        <x:color rgb="FFB42318"/>
      </x:bottom>
    </x:border>
    <x:border>
      <x:right style="medium">
        <x:color rgb="FFB42318"/>
      </x:right>
      <x:bottom style="medium">
        <x:color rgb="FFB42318"/>
      </x:bottom>
    </x:border>
  </x:borders>
  <x:cellStyleXfs count="1">
    <x:xf numFmtId="0" fontId="0" fillId="0" borderId="0"/>
  </x:cellStyleXfs>
  <x:cellXfs count="27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vertical="top" wrapText="1"/>
    </x:xf>
    <x:xf numFmtId="0" fontId="3" fillId="0" borderId="3" xfId="0" applyNumberFormat="1" applyFont="1" applyFill="1" applyBorder="1" applyAlignment="1">
      <x:alignment vertical="top" wrapText="1"/>
    </x:xf>
    <x:xf numFmtId="200" fontId="3" fillId="0" borderId="3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4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5" fillId="5" borderId="9" xfId="0" applyNumberFormat="1" applyFont="1" applyFill="1" applyBorder="1"/>
    <x:xf numFmtId="0" fontId="5" fillId="5" borderId="1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5" xfId="0" applyNumberFormat="1" applyFont="1" applyFill="1" applyBorder="1" applyAlignment="1">
      <x:alignment horizontal="center"/>
    </x:xf>
    <x:xf numFmtId="0" fontId="5" fillId="5" borderId="6" xfId="0" applyNumberFormat="1" applyFont="1" applyFill="1" applyBorder="1" applyAlignment="1">
      <x:alignment horizontal="center"/>
    </x:xf>
    <x:xf numFmtId="0" fontId="5" fillId="5" borderId="7" xfId="0" applyNumberFormat="1" applyFont="1" applyFill="1" applyBorder="1" applyAlignment="1">
      <x:alignment horizontal="center"/>
    </x:xf>
    <x:xf numFmtId="0" fontId="5" fillId="5" borderId="8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/>
    </x:xf>
    <x:xf numFmtId="0" fontId="5" fillId="5" borderId="9" xfId="0" applyNumberFormat="1" applyFont="1" applyFill="1" applyBorder="1" applyAlignment="1">
      <x:alignment horizontal="center"/>
    </x:xf>
    <x:xf numFmtId="0" fontId="5" fillId="5" borderId="10" xfId="0" applyNumberFormat="1" applyFont="1" applyFill="1" applyBorder="1" applyAlignment="1">
      <x:alignment horizontal="center"/>
    </x:xf>
    <x:xf numFmtId="0" fontId="5" fillId="5" borderId="11" xfId="0" applyNumberFormat="1" applyFont="1" applyFill="1" applyBorder="1" applyAlignment="1">
      <x:alignment horizontal="center"/>
    </x:xf>
    <x:xf numFmtId="0" fontId="5" fillId="5" borderId="12" xfId="0" applyNumberFormat="1" applyFont="1" applyFill="1" applyBorder="1" applyAlignment="1">
      <x:alignment horizontal="center"/>
    </x:xf>
    <x:xf numFmtId="0" fontId="5" fillId="5" borderId="5" xfId="0" applyNumberFormat="1" applyFont="1" applyFill="1" applyBorder="1" applyAlignment="1">
      <x:alignment horizontal="center" vertical="center"/>
    </x:xf>
    <x:xf numFmtId="0" fontId="5" fillId="5" borderId="6" xfId="0" applyNumberFormat="1" applyFont="1" applyFill="1" applyBorder="1" applyAlignment="1">
      <x:alignment horizontal="center" vertical="center"/>
    </x:xf>
    <x:xf numFmtId="0" fontId="5" fillId="5" borderId="7" xfId="0" applyNumberFormat="1" applyFont="1" applyFill="1" applyBorder="1" applyAlignment="1">
      <x:alignment horizontal="center" vertical="center"/>
    </x:xf>
    <x:xf numFmtId="0" fontId="5" fillId="5" borderId="8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5" fillId="5" borderId="9" xfId="0" applyNumberFormat="1" applyFont="1" applyFill="1" applyBorder="1" applyAlignment="1">
      <x:alignment horizontal="center" vertical="center"/>
    </x:xf>
    <x:xf numFmtId="0" fontId="5" fillId="5" borderId="10" xfId="0" applyNumberFormat="1" applyFont="1" applyFill="1" applyBorder="1" applyAlignment="1">
      <x:alignment horizontal="center" vertical="center"/>
    </x:xf>
    <x:xf numFmtId="0" fontId="5" fillId="5" borderId="11" xfId="0" applyNumberFormat="1" applyFont="1" applyFill="1" applyBorder="1" applyAlignment="1">
      <x:alignment horizontal="center" vertical="center"/>
    </x:xf>
    <x:xf numFmtId="0" fontId="5" fillId="5" borderId="12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3" xfId="0" applyNumberFormat="1" applyFont="1" applyFill="1" applyBorder="1"/>
    <x:xf numFmtId="0" fontId="6" fillId="6" borderId="14" xfId="0" applyNumberFormat="1" applyFont="1" applyFill="1" applyBorder="1"/>
    <x:xf numFmtId="0" fontId="6" fillId="6" borderId="15" xfId="0" applyNumberFormat="1" applyFont="1" applyFill="1" applyBorder="1"/>
    <x:xf numFmtId="0" fontId="6" fillId="6" borderId="16" xfId="0" applyNumberFormat="1" applyFont="1" applyFill="1" applyBorder="1"/>
    <x:xf numFmtId="0" fontId="6" fillId="6" borderId="17" xfId="0" applyNumberFormat="1" applyFont="1" applyFill="1" applyBorder="1"/>
    <x:xf numFmtId="0" fontId="6" fillId="6" borderId="18" xfId="0" applyNumberFormat="1" applyFont="1" applyFill="1" applyBorder="1"/>
    <x:xf numFmtId="0" fontId="6" fillId="6" borderId="19" xfId="0" applyNumberFormat="1" applyFont="1" applyFill="1" applyBorder="1"/>
    <x:xf numFmtId="0" fontId="6" fillId="6" borderId="20" xfId="0" applyNumberFormat="1" applyFont="1" applyFill="1" applyBorder="1"/>
    <x:xf numFmtId="0" fontId="6" fillId="6" borderId="13" xfId="0" applyNumberFormat="1" applyFont="1" applyFill="1" applyBorder="1" applyAlignment="1">
      <x:alignment wrapText="1"/>
    </x:xf>
    <x:xf numFmtId="0" fontId="6" fillId="6" borderId="14" xfId="0" applyNumberFormat="1" applyFont="1" applyFill="1" applyBorder="1" applyAlignment="1">
      <x:alignment wrapText="1"/>
    </x:xf>
    <x:xf numFmtId="0" fontId="6" fillId="6" borderId="15" xfId="0" applyNumberFormat="1" applyFont="1" applyFill="1" applyBorder="1" applyAlignment="1">
      <x:alignment wrapText="1"/>
    </x:xf>
    <x:xf numFmtId="0" fontId="6" fillId="6" borderId="16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6" fillId="6" borderId="17" xfId="0" applyNumberFormat="1" applyFont="1" applyFill="1" applyBorder="1" applyAlignment="1">
      <x:alignment wrapText="1"/>
    </x:xf>
    <x:xf numFmtId="0" fontId="6" fillId="6" borderId="18" xfId="0" applyNumberFormat="1" applyFont="1" applyFill="1" applyBorder="1" applyAlignment="1">
      <x:alignment wrapText="1"/>
    </x:xf>
    <x:xf numFmtId="0" fontId="6" fillId="6" borderId="19" xfId="0" applyNumberFormat="1" applyFont="1" applyFill="1" applyBorder="1" applyAlignment="1">
      <x:alignment wrapText="1"/>
    </x:xf>
    <x:xf numFmtId="0" fontId="6" fillId="6" borderId="20" xfId="0" applyNumberFormat="1" applyFont="1" applyFill="1" applyBorder="1" applyAlignment="1">
      <x:alignment wrapText="1"/>
    </x:xf>
    <x:xf numFmtId="0" fontId="6" fillId="6" borderId="13" xfId="0" applyNumberFormat="1" applyFont="1" applyFill="1" applyBorder="1" applyAlignment="1">
      <x:alignment vertical="center" wrapText="1"/>
    </x:xf>
    <x:xf numFmtId="0" fontId="6" fillId="6" borderId="14" xfId="0" applyNumberFormat="1" applyFont="1" applyFill="1" applyBorder="1" applyAlignment="1">
      <x:alignment vertical="center" wrapText="1"/>
    </x:xf>
    <x:xf numFmtId="0" fontId="6" fillId="6" borderId="15" xfId="0" applyNumberFormat="1" applyFont="1" applyFill="1" applyBorder="1" applyAlignment="1">
      <x:alignment vertical="center" wrapText="1"/>
    </x:xf>
    <x:xf numFmtId="0" fontId="6" fillId="6" borderId="16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7" xfId="0" applyNumberFormat="1" applyFont="1" applyFill="1" applyBorder="1" applyAlignment="1">
      <x:alignment vertical="center" wrapText="1"/>
    </x:xf>
    <x:xf numFmtId="0" fontId="6" fillId="6" borderId="18" xfId="0" applyNumberFormat="1" applyFont="1" applyFill="1" applyBorder="1" applyAlignment="1">
      <x:alignment vertical="center" wrapText="1"/>
    </x:xf>
    <x:xf numFmtId="0" fontId="6" fillId="6" borderId="19" xfId="0" applyNumberFormat="1" applyFont="1" applyFill="1" applyBorder="1" applyAlignment="1">
      <x:alignment vertical="center" wrapText="1"/>
    </x:xf>
    <x:xf numFmtId="0" fontId="6" fillId="6" borderId="20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top" wrapText="1"/>
    </x:xf>
    <x:xf numFmtId="201" fontId="3" fillId="0" borderId="3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/>
    <x:xf numFmtId="0" fontId="7" fillId="4" borderId="21" xfId="0" applyNumberFormat="1" applyFont="1" applyFill="1" applyBorder="1"/>
    <x:xf numFmtId="0" fontId="7" fillId="4" borderId="22" xfId="0" applyNumberFormat="1" applyFont="1" applyFill="1" applyBorder="1"/>
    <x:xf numFmtId="0" fontId="7" fillId="4" borderId="23" xfId="0" applyNumberFormat="1" applyFont="1" applyFill="1" applyBorder="1"/>
    <x:xf numFmtId="0" fontId="7" fillId="4" borderId="24" xfId="0" applyNumberFormat="1" applyFont="1" applyFill="1" applyBorder="1"/>
    <x:xf numFmtId="0" fontId="7" fillId="4" borderId="25" xfId="0" applyNumberFormat="1" applyFont="1" applyFill="1" applyBorder="1"/>
    <x:xf numFmtId="0" fontId="7" fillId="4" borderId="26" xfId="0" applyNumberFormat="1" applyFont="1" applyFill="1" applyBorder="1"/>
    <x:xf numFmtId="0" fontId="7" fillId="4" borderId="27" xfId="0" applyNumberFormat="1" applyFont="1" applyFill="1" applyBorder="1"/>
    <x:xf numFmtId="0" fontId="7" fillId="4" borderId="28" xfId="0" applyNumberFormat="1" applyFont="1" applyFill="1" applyBorder="1"/>
    <x:xf numFmtId="0" fontId="7" fillId="4" borderId="21" xfId="0" applyNumberFormat="1" applyFont="1" applyFill="1" applyBorder="1" applyAlignment="1">
      <x:alignment wrapText="1"/>
    </x:xf>
    <x:xf numFmtId="0" fontId="7" fillId="4" borderId="22" xfId="0" applyNumberFormat="1" applyFont="1" applyFill="1" applyBorder="1" applyAlignment="1">
      <x:alignment wrapText="1"/>
    </x:xf>
    <x:xf numFmtId="0" fontId="7" fillId="4" borderId="23" xfId="0" applyNumberFormat="1" applyFont="1" applyFill="1" applyBorder="1" applyAlignment="1">
      <x:alignment wrapText="1"/>
    </x:xf>
    <x:xf numFmtId="0" fontId="7" fillId="4" borderId="24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0" fontId="7" fillId="4" borderId="25" xfId="0" applyNumberFormat="1" applyFont="1" applyFill="1" applyBorder="1" applyAlignment="1">
      <x:alignment wrapText="1"/>
    </x:xf>
    <x:xf numFmtId="0" fontId="7" fillId="4" borderId="26" xfId="0" applyNumberFormat="1" applyFont="1" applyFill="1" applyBorder="1" applyAlignment="1">
      <x:alignment wrapText="1"/>
    </x:xf>
    <x:xf numFmtId="0" fontId="7" fillId="4" borderId="27" xfId="0" applyNumberFormat="1" applyFont="1" applyFill="1" applyBorder="1" applyAlignment="1">
      <x:alignment wrapText="1"/>
    </x:xf>
    <x:xf numFmtId="0" fontId="7" fillId="4" borderId="28" xfId="0" applyNumberFormat="1" applyFont="1" applyFill="1" applyBorder="1" applyAlignment="1">
      <x:alignment wrapText="1"/>
    </x:xf>
    <x:xf numFmtId="0" fontId="7" fillId="4" borderId="21" xfId="0" applyNumberFormat="1" applyFont="1" applyFill="1" applyBorder="1" applyAlignment="1">
      <x:alignment vertical="center" wrapText="1"/>
    </x:xf>
    <x:xf numFmtId="0" fontId="7" fillId="4" borderId="22" xfId="0" applyNumberFormat="1" applyFont="1" applyFill="1" applyBorder="1" applyAlignment="1">
      <x:alignment vertical="center" wrapText="1"/>
    </x:xf>
    <x:xf numFmtId="0" fontId="7" fillId="4" borderId="23" xfId="0" applyNumberFormat="1" applyFont="1" applyFill="1" applyBorder="1" applyAlignment="1">
      <x:alignment vertical="center" wrapText="1"/>
    </x:xf>
    <x:xf numFmtId="0" fontId="7" fillId="4" borderId="24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25" xfId="0" applyNumberFormat="1" applyFont="1" applyFill="1" applyBorder="1" applyAlignment="1">
      <x:alignment vertical="center" wrapText="1"/>
    </x:xf>
    <x:xf numFmtId="0" fontId="7" fillId="4" borderId="26" xfId="0" applyNumberFormat="1" applyFont="1" applyFill="1" applyBorder="1" applyAlignment="1">
      <x:alignment vertical="center" wrapText="1"/>
    </x:xf>
    <x:xf numFmtId="0" fontId="7" fillId="4" borderId="27" xfId="0" applyNumberFormat="1" applyFont="1" applyFill="1" applyBorder="1" applyAlignment="1">
      <x:alignment vertical="center" wrapText="1"/>
    </x:xf>
    <x:xf numFmtId="0" fontId="7" fillId="4" borderId="28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29" xfId="0" applyNumberFormat="1" applyFont="1" applyFill="1" applyBorder="1"/>
    <x:xf numFmtId="0" fontId="9" fillId="5" borderId="30" xfId="0" applyNumberFormat="1" applyFont="1" applyFill="1" applyBorder="1"/>
    <x:xf numFmtId="0" fontId="9" fillId="5" borderId="31" xfId="0" applyNumberFormat="1" applyFont="1" applyFill="1" applyBorder="1"/>
    <x:xf numFmtId="0" fontId="9" fillId="5" borderId="32" xfId="0" applyNumberFormat="1" applyFont="1" applyFill="1" applyBorder="1"/>
    <x:xf numFmtId="0" fontId="9" fillId="5" borderId="33" xfId="0" applyNumberFormat="1" applyFont="1" applyFill="1" applyBorder="1"/>
    <x:xf numFmtId="0" fontId="9" fillId="5" borderId="34" xfId="0" applyNumberFormat="1" applyFont="1" applyFill="1" applyBorder="1"/>
    <x:xf numFmtId="0" fontId="9" fillId="5" borderId="35" xfId="0" applyNumberFormat="1" applyFont="1" applyFill="1" applyBorder="1"/>
    <x:xf numFmtId="0" fontId="9" fillId="5" borderId="36" xfId="0" applyNumberFormat="1" applyFont="1" applyFill="1" applyBorder="1"/>
    <x:xf numFmtId="0" fontId="9" fillId="5" borderId="29" xfId="0" applyNumberFormat="1" applyFont="1" applyFill="1" applyBorder="1" applyAlignment="1">
      <x:alignment wrapText="1"/>
    </x:xf>
    <x:xf numFmtId="0" fontId="9" fillId="5" borderId="30" xfId="0" applyNumberFormat="1" applyFont="1" applyFill="1" applyBorder="1" applyAlignment="1">
      <x:alignment wrapText="1"/>
    </x:xf>
    <x:xf numFmtId="0" fontId="9" fillId="5" borderId="31" xfId="0" applyNumberFormat="1" applyFont="1" applyFill="1" applyBorder="1" applyAlignment="1">
      <x:alignment wrapText="1"/>
    </x:xf>
    <x:xf numFmtId="0" fontId="9" fillId="5" borderId="32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wrapText="1"/>
    </x:xf>
    <x:xf numFmtId="0" fontId="9" fillId="5" borderId="33" xfId="0" applyNumberFormat="1" applyFont="1" applyFill="1" applyBorder="1" applyAlignment="1">
      <x:alignment wrapText="1"/>
    </x:xf>
    <x:xf numFmtId="0" fontId="9" fillId="5" borderId="34" xfId="0" applyNumberFormat="1" applyFont="1" applyFill="1" applyBorder="1" applyAlignment="1">
      <x:alignment wrapText="1"/>
    </x:xf>
    <x:xf numFmtId="0" fontId="9" fillId="5" borderId="35" xfId="0" applyNumberFormat="1" applyFont="1" applyFill="1" applyBorder="1" applyAlignment="1">
      <x:alignment wrapText="1"/>
    </x:xf>
    <x:xf numFmtId="0" fontId="9" fillId="5" borderId="36" xfId="0" applyNumberFormat="1" applyFont="1" applyFill="1" applyBorder="1" applyAlignment="1">
      <x:alignment wrapText="1"/>
    </x:xf>
    <x:xf numFmtId="0" fontId="9" fillId="5" borderId="29" xfId="0" applyNumberFormat="1" applyFont="1" applyFill="1" applyBorder="1" applyAlignment="1">
      <x:alignment vertical="center" wrapText="1"/>
    </x:xf>
    <x:xf numFmtId="0" fontId="9" fillId="5" borderId="30" xfId="0" applyNumberFormat="1" applyFont="1" applyFill="1" applyBorder="1" applyAlignment="1">
      <x:alignment vertical="center" wrapText="1"/>
    </x:xf>
    <x:xf numFmtId="0" fontId="9" fillId="5" borderId="31" xfId="0" applyNumberFormat="1" applyFont="1" applyFill="1" applyBorder="1" applyAlignment="1">
      <x:alignment vertical="center" wrapText="1"/>
    </x:xf>
    <x:xf numFmtId="0" fontId="9" fillId="5" borderId="32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0" fontId="9" fillId="5" borderId="33" xfId="0" applyNumberFormat="1" applyFont="1" applyFill="1" applyBorder="1" applyAlignment="1">
      <x:alignment vertical="center" wrapText="1"/>
    </x:xf>
    <x:xf numFmtId="0" fontId="9" fillId="5" borderId="34" xfId="0" applyNumberFormat="1" applyFont="1" applyFill="1" applyBorder="1" applyAlignment="1">
      <x:alignment vertical="center" wrapText="1"/>
    </x:xf>
    <x:xf numFmtId="0" fontId="9" fillId="5" borderId="35" xfId="0" applyNumberFormat="1" applyFont="1" applyFill="1" applyBorder="1" applyAlignment="1">
      <x:alignment vertical="center" wrapText="1"/>
    </x:xf>
    <x:xf numFmtId="0" fontId="9" fillId="5" borderId="36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29" xfId="0" applyNumberFormat="1" applyFont="1" applyFill="1" applyBorder="1"/>
    <x:xf numFmtId="0" fontId="10" fillId="5" borderId="30" xfId="0" applyNumberFormat="1" applyFont="1" applyFill="1" applyBorder="1"/>
    <x:xf numFmtId="0" fontId="10" fillId="5" borderId="31" xfId="0" applyNumberFormat="1" applyFont="1" applyFill="1" applyBorder="1"/>
    <x:xf numFmtId="0" fontId="10" fillId="5" borderId="34" xfId="0" applyNumberFormat="1" applyFont="1" applyFill="1" applyBorder="1"/>
    <x:xf numFmtId="0" fontId="10" fillId="5" borderId="35" xfId="0" applyNumberFormat="1" applyFont="1" applyFill="1" applyBorder="1"/>
    <x:xf numFmtId="0" fontId="10" fillId="5" borderId="36" xfId="0" applyNumberFormat="1" applyFont="1" applyFill="1" applyBorder="1"/>
    <x:xf numFmtId="0" fontId="10" fillId="5" borderId="29" xfId="0" applyNumberFormat="1" applyFont="1" applyFill="1" applyBorder="1" applyAlignment="1">
      <x:alignment wrapText="1"/>
    </x:xf>
    <x:xf numFmtId="0" fontId="10" fillId="5" borderId="30" xfId="0" applyNumberFormat="1" applyFont="1" applyFill="1" applyBorder="1" applyAlignment="1">
      <x:alignment wrapText="1"/>
    </x:xf>
    <x:xf numFmtId="0" fontId="10" fillId="5" borderId="31" xfId="0" applyNumberFormat="1" applyFont="1" applyFill="1" applyBorder="1" applyAlignment="1">
      <x:alignment wrapText="1"/>
    </x:xf>
    <x:xf numFmtId="0" fontId="10" fillId="5" borderId="34" xfId="0" applyNumberFormat="1" applyFont="1" applyFill="1" applyBorder="1" applyAlignment="1">
      <x:alignment wrapText="1"/>
    </x:xf>
    <x:xf numFmtId="0" fontId="10" fillId="5" borderId="35" xfId="0" applyNumberFormat="1" applyFont="1" applyFill="1" applyBorder="1" applyAlignment="1">
      <x:alignment wrapText="1"/>
    </x:xf>
    <x:xf numFmtId="0" fontId="10" fillId="5" borderId="36" xfId="0" applyNumberFormat="1" applyFont="1" applyFill="1" applyBorder="1" applyAlignment="1">
      <x:alignment wrapText="1"/>
    </x:xf>
    <x:xf numFmtId="0" fontId="10" fillId="5" borderId="29" xfId="0" applyNumberFormat="1" applyFont="1" applyFill="1" applyBorder="1" applyAlignment="1">
      <x:alignment vertical="center" wrapText="1"/>
    </x:xf>
    <x:xf numFmtId="0" fontId="10" fillId="5" borderId="30" xfId="0" applyNumberFormat="1" applyFont="1" applyFill="1" applyBorder="1" applyAlignment="1">
      <x:alignment vertical="center" wrapText="1"/>
    </x:xf>
    <x:xf numFmtId="0" fontId="10" fillId="5" borderId="31" xfId="0" applyNumberFormat="1" applyFont="1" applyFill="1" applyBorder="1" applyAlignment="1">
      <x:alignment vertical="center" wrapText="1"/>
    </x:xf>
    <x:xf numFmtId="0" fontId="10" fillId="5" borderId="34" xfId="0" applyNumberFormat="1" applyFont="1" applyFill="1" applyBorder="1" applyAlignment="1">
      <x:alignment vertical="center" wrapText="1"/>
    </x:xf>
    <x:xf numFmtId="0" fontId="10" fillId="5" borderId="35" xfId="0" applyNumberFormat="1" applyFont="1" applyFill="1" applyBorder="1" applyAlignment="1">
      <x:alignment vertical="center" wrapText="1"/>
    </x:xf>
    <x:xf numFmtId="0" fontId="10" fillId="5" borderId="36" xfId="0" applyNumberFormat="1" applyFont="1" applyFill="1" applyBorder="1" applyAlignment="1">
      <x:alignment vertical="center" wrapText="1"/>
    </x:xf>
    <x:xf numFmtId="0" fontId="3" fillId="7" borderId="2" xfId="0" applyNumberFormat="1" applyFont="1" applyFill="1" applyBorder="1" applyAlignment="1">
      <x:alignment vertical="top" wrapText="1"/>
    </x:xf>
    <x:xf numFmtId="0" fontId="3" fillId="7" borderId="3" xfId="0" applyNumberFormat="1" applyFont="1" applyFill="1" applyBorder="1" applyAlignment="1">
      <x:alignment vertical="top" wrapText="1"/>
    </x:xf>
    <x:xf numFmtId="202" fontId="3" fillId="7" borderId="2" xfId="0" applyNumberFormat="1" applyFont="1" applyFill="1" applyBorder="1" applyAlignment="1">
      <x:alignment vertical="top" wrapText="1"/>
    </x:xf>
    <x:xf numFmtId="202" fontId="3" fillId="7" borderId="3" xfId="0" applyNumberFormat="1" applyFont="1" applyFill="1" applyBorder="1" applyAlignment="1">
      <x:alignment vertical="top" wrapText="1"/>
    </x:xf>
    <x:xf numFmtId="200" fontId="3" fillId="0" borderId="2" xfId="0" applyNumberFormat="1" applyFont="1" applyFill="1" applyBorder="1" applyAlignment="1">
      <x:alignment vertical="top" wrapText="1"/>
    </x:xf>
    <x:xf numFmtId="202" fontId="3" fillId="0" borderId="2" xfId="0" applyNumberFormat="1" applyFont="1" applyFill="1" applyBorder="1" applyAlignment="1">
      <x:alignment vertical="top" wrapText="1"/>
    </x:xf>
    <x:xf numFmtId="202" fontId="3" fillId="0" borderId="3" xfId="0" applyNumberFormat="1" applyFont="1" applyFill="1" applyBorder="1" applyAlignment="1">
      <x:alignment vertical="top" wrapText="1"/>
    </x:xf>
    <x:xf numFmtId="201" fontId="3" fillId="7" borderId="2" xfId="0" applyNumberFormat="1" applyFont="1" applyFill="1" applyBorder="1" applyAlignment="1">
      <x:alignment vertical="top" wrapText="1"/>
    </x:xf>
    <x:xf numFmtId="201" fontId="3" fillId="7" borderId="3" xfId="0" applyNumberFormat="1" applyFont="1" applyFill="1" applyBorder="1" applyAlignment="1">
      <x:alignment vertical="top" wrapText="1"/>
    </x:xf>
    <x:xf numFmtId="0" fontId="3" fillId="5" borderId="3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5" borderId="37" xfId="0" applyNumberFormat="1" applyFont="1" applyFill="1" applyBorder="1" applyAlignment="1">
      <x:alignment vertical="top" wrapText="1"/>
    </x:xf>
    <x:xf numFmtId="0" fontId="4" fillId="5" borderId="38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/>
    <x:xf numFmtId="0" fontId="11" fillId="4" borderId="21" xfId="0" applyNumberFormat="1" applyFont="1" applyFill="1" applyBorder="1"/>
    <x:xf numFmtId="0" fontId="11" fillId="4" borderId="22" xfId="0" applyNumberFormat="1" applyFont="1" applyFill="1" applyBorder="1"/>
    <x:xf numFmtId="0" fontId="11" fillId="4" borderId="23" xfId="0" applyNumberFormat="1" applyFont="1" applyFill="1" applyBorder="1"/>
    <x:xf numFmtId="0" fontId="11" fillId="4" borderId="24" xfId="0" applyNumberFormat="1" applyFont="1" applyFill="1" applyBorder="1"/>
    <x:xf numFmtId="0" fontId="11" fillId="4" borderId="25" xfId="0" applyNumberFormat="1" applyFont="1" applyFill="1" applyBorder="1"/>
    <x:xf numFmtId="0" fontId="11" fillId="4" borderId="26" xfId="0" applyNumberFormat="1" applyFont="1" applyFill="1" applyBorder="1"/>
    <x:xf numFmtId="0" fontId="11" fillId="4" borderId="27" xfId="0" applyNumberFormat="1" applyFont="1" applyFill="1" applyBorder="1"/>
    <x:xf numFmtId="0" fontId="11" fillId="4" borderId="28" xfId="0" applyNumberFormat="1" applyFont="1" applyFill="1" applyBorder="1"/>
    <x:xf numFmtId="0" fontId="11" fillId="4" borderId="21" xfId="0" applyNumberFormat="1" applyFont="1" applyFill="1" applyBorder="1" applyAlignment="1">
      <x:alignment wrapText="1"/>
    </x:xf>
    <x:xf numFmtId="0" fontId="11" fillId="4" borderId="22" xfId="0" applyNumberFormat="1" applyFont="1" applyFill="1" applyBorder="1" applyAlignment="1">
      <x:alignment wrapText="1"/>
    </x:xf>
    <x:xf numFmtId="0" fontId="11" fillId="4" borderId="23" xfId="0" applyNumberFormat="1" applyFont="1" applyFill="1" applyBorder="1" applyAlignment="1">
      <x:alignment wrapText="1"/>
    </x:xf>
    <x:xf numFmtId="0" fontId="11" fillId="4" borderId="24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wrapText="1"/>
    </x:xf>
    <x:xf numFmtId="0" fontId="11" fillId="4" borderId="25" xfId="0" applyNumberFormat="1" applyFont="1" applyFill="1" applyBorder="1" applyAlignment="1">
      <x:alignment wrapText="1"/>
    </x:xf>
    <x:xf numFmtId="0" fontId="11" fillId="4" borderId="26" xfId="0" applyNumberFormat="1" applyFont="1" applyFill="1" applyBorder="1" applyAlignment="1">
      <x:alignment wrapText="1"/>
    </x:xf>
    <x:xf numFmtId="0" fontId="11" fillId="4" borderId="27" xfId="0" applyNumberFormat="1" applyFont="1" applyFill="1" applyBorder="1" applyAlignment="1">
      <x:alignment wrapText="1"/>
    </x:xf>
    <x:xf numFmtId="0" fontId="11" fillId="4" borderId="28" xfId="0" applyNumberFormat="1" applyFont="1" applyFill="1" applyBorder="1" applyAlignment="1">
      <x:alignment wrapText="1"/>
    </x:xf>
    <x:xf numFmtId="0" fontId="11" fillId="4" borderId="21" xfId="0" applyNumberFormat="1" applyFont="1" applyFill="1" applyBorder="1" applyAlignment="1">
      <x:alignment vertical="center" wrapText="1"/>
    </x:xf>
    <x:xf numFmtId="0" fontId="11" fillId="4" borderId="22" xfId="0" applyNumberFormat="1" applyFont="1" applyFill="1" applyBorder="1" applyAlignment="1">
      <x:alignment vertical="center" wrapText="1"/>
    </x:xf>
    <x:xf numFmtId="0" fontId="11" fillId="4" borderId="23" xfId="0" applyNumberFormat="1" applyFont="1" applyFill="1" applyBorder="1" applyAlignment="1">
      <x:alignment vertical="center" wrapText="1"/>
    </x:xf>
    <x:xf numFmtId="0" fontId="11" fillId="4" borderId="24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25" xfId="0" applyNumberFormat="1" applyFont="1" applyFill="1" applyBorder="1" applyAlignment="1">
      <x:alignment vertical="center" wrapText="1"/>
    </x:xf>
    <x:xf numFmtId="0" fontId="11" fillId="4" borderId="26" xfId="0" applyNumberFormat="1" applyFont="1" applyFill="1" applyBorder="1" applyAlignment="1">
      <x:alignment vertical="center" wrapText="1"/>
    </x:xf>
    <x:xf numFmtId="0" fontId="11" fillId="4" borderId="27" xfId="0" applyNumberFormat="1" applyFont="1" applyFill="1" applyBorder="1" applyAlignment="1">
      <x:alignment vertical="center" wrapText="1"/>
    </x:xf>
    <x:xf numFmtId="0" fontId="11" fillId="4" borderId="28" xfId="0" applyNumberFormat="1" applyFont="1" applyFill="1" applyBorder="1" applyAlignment="1">
      <x:alignment vertical="center" wrapText="1"/>
    </x:xf>
    <x:xf numFmtId="0" fontId="9" fillId="5" borderId="29" xfId="0" applyNumberFormat="1" applyFont="1" applyFill="1" applyBorder="1" applyAlignment="1">
      <x:alignment vertical="top" wrapText="1"/>
    </x:xf>
    <x:xf numFmtId="0" fontId="9" fillId="5" borderId="30" xfId="0" applyNumberFormat="1" applyFont="1" applyFill="1" applyBorder="1" applyAlignment="1">
      <x:alignment vertical="top" wrapText="1"/>
    </x:xf>
    <x:xf numFmtId="0" fontId="9" fillId="5" borderId="31" xfId="0" applyNumberFormat="1" applyFont="1" applyFill="1" applyBorder="1" applyAlignment="1">
      <x:alignment vertical="top" wrapText="1"/>
    </x:xf>
    <x:xf numFmtId="0" fontId="9" fillId="5" borderId="32" xfId="0" applyNumberFormat="1" applyFont="1" applyFill="1" applyBorder="1" applyAlignment="1">
      <x:alignment vertical="top" wrapText="1"/>
    </x:xf>
    <x:xf numFmtId="0" fontId="9" fillId="5" borderId="0" xfId="0" applyNumberFormat="1" applyFont="1" applyFill="1" applyBorder="1" applyAlignment="1">
      <x:alignment vertical="top" wrapText="1"/>
    </x:xf>
    <x:xf numFmtId="0" fontId="9" fillId="5" borderId="33" xfId="0" applyNumberFormat="1" applyFont="1" applyFill="1" applyBorder="1" applyAlignment="1">
      <x:alignment vertical="top" wrapText="1"/>
    </x:xf>
    <x:xf numFmtId="0" fontId="9" fillId="5" borderId="34" xfId="0" applyNumberFormat="1" applyFont="1" applyFill="1" applyBorder="1" applyAlignment="1">
      <x:alignment vertical="top" wrapText="1"/>
    </x:xf>
    <x:xf numFmtId="0" fontId="9" fillId="5" borderId="35" xfId="0" applyNumberFormat="1" applyFont="1" applyFill="1" applyBorder="1" applyAlignment="1">
      <x:alignment vertical="top" wrapText="1"/>
    </x:xf>
    <x:xf numFmtId="0" fontId="9" fillId="5" borderId="36" xfId="0" applyNumberFormat="1" applyFont="1" applyFill="1" applyBorder="1" applyAlignment="1">
      <x:alignment vertical="top" wrapText="1"/>
    </x:xf>
    <x:xf numFmtId="0" fontId="12" fillId="6" borderId="0" xfId="0" applyNumberFormat="1" applyFont="1" applyFill="1" applyBorder="1"/>
    <x:xf numFmtId="0" fontId="12" fillId="6" borderId="39" xfId="0" applyNumberFormat="1" applyFont="1" applyFill="1" applyBorder="1"/>
    <x:xf numFmtId="0" fontId="12" fillId="6" borderId="40" xfId="0" applyNumberFormat="1" applyFont="1" applyFill="1" applyBorder="1"/>
    <x:xf numFmtId="0" fontId="12" fillId="6" borderId="41" xfId="0" applyNumberFormat="1" applyFont="1" applyFill="1" applyBorder="1"/>
    <x:xf numFmtId="0" fontId="12" fillId="6" borderId="42" xfId="0" applyNumberFormat="1" applyFont="1" applyFill="1" applyBorder="1"/>
    <x:xf numFmtId="0" fontId="12" fillId="6" borderId="43" xfId="0" applyNumberFormat="1" applyFont="1" applyFill="1" applyBorder="1"/>
    <x:xf numFmtId="0" fontId="12" fillId="6" borderId="44" xfId="0" applyNumberFormat="1" applyFont="1" applyFill="1" applyBorder="1"/>
    <x:xf numFmtId="0" fontId="12" fillId="6" borderId="4" xfId="0" applyNumberFormat="1" applyFont="1" applyFill="1" applyBorder="1"/>
    <x:xf numFmtId="0" fontId="12" fillId="6" borderId="45" xfId="0" applyNumberFormat="1" applyFont="1" applyFill="1" applyBorder="1"/>
    <x:xf numFmtId="0" fontId="12" fillId="6" borderId="39" xfId="0" applyNumberFormat="1" applyFont="1" applyFill="1" applyBorder="1" applyAlignment="1">
      <x:alignment wrapText="1"/>
    </x:xf>
    <x:xf numFmtId="0" fontId="12" fillId="6" borderId="40" xfId="0" applyNumberFormat="1" applyFont="1" applyFill="1" applyBorder="1" applyAlignment="1">
      <x:alignment wrapText="1"/>
    </x:xf>
    <x:xf numFmtId="0" fontId="12" fillId="6" borderId="41" xfId="0" applyNumberFormat="1" applyFont="1" applyFill="1" applyBorder="1" applyAlignment="1">
      <x:alignment wrapText="1"/>
    </x:xf>
    <x:xf numFmtId="0" fontId="12" fillId="6" borderId="42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wrapText="1"/>
    </x:xf>
    <x:xf numFmtId="0" fontId="12" fillId="6" borderId="43" xfId="0" applyNumberFormat="1" applyFont="1" applyFill="1" applyBorder="1" applyAlignment="1">
      <x:alignment wrapText="1"/>
    </x:xf>
    <x:xf numFmtId="0" fontId="12" fillId="6" borderId="44" xfId="0" applyNumberFormat="1" applyFont="1" applyFill="1" applyBorder="1" applyAlignment="1">
      <x:alignment wrapText="1"/>
    </x:xf>
    <x:xf numFmtId="0" fontId="12" fillId="6" borderId="4" xfId="0" applyNumberFormat="1" applyFont="1" applyFill="1" applyBorder="1" applyAlignment="1">
      <x:alignment wrapText="1"/>
    </x:xf>
    <x:xf numFmtId="0" fontId="12" fillId="6" borderId="45" xfId="0" applyNumberFormat="1" applyFont="1" applyFill="1" applyBorder="1" applyAlignment="1">
      <x:alignment wrapText="1"/>
    </x:xf>
    <x:xf numFmtId="0" fontId="12" fillId="6" borderId="39" xfId="0" applyNumberFormat="1" applyFont="1" applyFill="1" applyBorder="1" applyAlignment="1">
      <x:alignment vertical="center" wrapText="1"/>
    </x:xf>
    <x:xf numFmtId="0" fontId="12" fillId="6" borderId="40" xfId="0" applyNumberFormat="1" applyFont="1" applyFill="1" applyBorder="1" applyAlignment="1">
      <x:alignment vertical="center" wrapText="1"/>
    </x:xf>
    <x:xf numFmtId="0" fontId="12" fillId="6" borderId="41" xfId="0" applyNumberFormat="1" applyFont="1" applyFill="1" applyBorder="1" applyAlignment="1">
      <x:alignment vertical="center" wrapText="1"/>
    </x:xf>
    <x:xf numFmtId="0" fontId="12" fillId="6" borderId="42" xfId="0" applyNumberFormat="1" applyFont="1" applyFill="1" applyBorder="1" applyAlignment="1">
      <x:alignment vertical="center" wrapText="1"/>
    </x:xf>
    <x:xf numFmtId="0" fontId="12" fillId="6" borderId="0" xfId="0" applyNumberFormat="1" applyFont="1" applyFill="1" applyBorder="1" applyAlignment="1">
      <x:alignment vertical="center" wrapText="1"/>
    </x:xf>
    <x:xf numFmtId="0" fontId="12" fillId="6" borderId="43" xfId="0" applyNumberFormat="1" applyFont="1" applyFill="1" applyBorder="1" applyAlignment="1">
      <x:alignment vertical="center" wrapText="1"/>
    </x:xf>
    <x:xf numFmtId="0" fontId="12" fillId="6" borderId="44" xfId="0" applyNumberFormat="1" applyFont="1" applyFill="1" applyBorder="1" applyAlignment="1">
      <x:alignment vertical="center" wrapText="1"/>
    </x:xf>
    <x:xf numFmtId="0" fontId="12" fillId="6" borderId="4" xfId="0" applyNumberFormat="1" applyFont="1" applyFill="1" applyBorder="1" applyAlignment="1">
      <x:alignment vertical="center" wrapText="1"/>
    </x:xf>
    <x:xf numFmtId="0" fontId="12" fillId="6" borderId="45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/>
    <x:xf numFmtId="0" fontId="13" fillId="4" borderId="21" xfId="0" applyNumberFormat="1" applyFont="1" applyFill="1" applyBorder="1"/>
    <x:xf numFmtId="0" fontId="13" fillId="4" borderId="22" xfId="0" applyNumberFormat="1" applyFont="1" applyFill="1" applyBorder="1"/>
    <x:xf numFmtId="0" fontId="13" fillId="4" borderId="23" xfId="0" applyNumberFormat="1" applyFont="1" applyFill="1" applyBorder="1"/>
    <x:xf numFmtId="0" fontId="13" fillId="4" borderId="26" xfId="0" applyNumberFormat="1" applyFont="1" applyFill="1" applyBorder="1"/>
    <x:xf numFmtId="0" fontId="13" fillId="4" borderId="27" xfId="0" applyNumberFormat="1" applyFont="1" applyFill="1" applyBorder="1"/>
    <x:xf numFmtId="0" fontId="13" fillId="4" borderId="28" xfId="0" applyNumberFormat="1" applyFont="1" applyFill="1" applyBorder="1"/>
    <x:xf numFmtId="0" fontId="13" fillId="4" borderId="21" xfId="0" applyNumberFormat="1" applyFont="1" applyFill="1" applyBorder="1" applyAlignment="1">
      <x:alignment wrapText="1"/>
    </x:xf>
    <x:xf numFmtId="0" fontId="13" fillId="4" borderId="22" xfId="0" applyNumberFormat="1" applyFont="1" applyFill="1" applyBorder="1" applyAlignment="1">
      <x:alignment wrapText="1"/>
    </x:xf>
    <x:xf numFmtId="0" fontId="13" fillId="4" borderId="23" xfId="0" applyNumberFormat="1" applyFont="1" applyFill="1" applyBorder="1" applyAlignment="1">
      <x:alignment wrapText="1"/>
    </x:xf>
    <x:xf numFmtId="0" fontId="13" fillId="4" borderId="26" xfId="0" applyNumberFormat="1" applyFont="1" applyFill="1" applyBorder="1" applyAlignment="1">
      <x:alignment wrapText="1"/>
    </x:xf>
    <x:xf numFmtId="0" fontId="13" fillId="4" borderId="27" xfId="0" applyNumberFormat="1" applyFont="1" applyFill="1" applyBorder="1" applyAlignment="1">
      <x:alignment wrapText="1"/>
    </x:xf>
    <x:xf numFmtId="0" fontId="13" fillId="4" borderId="28" xfId="0" applyNumberFormat="1" applyFont="1" applyFill="1" applyBorder="1" applyAlignment="1">
      <x:alignment wrapText="1"/>
    </x:xf>
    <x:xf numFmtId="0" fontId="13" fillId="4" borderId="21" xfId="0" applyNumberFormat="1" applyFont="1" applyFill="1" applyBorder="1" applyAlignment="1">
      <x:alignment vertical="center" wrapText="1"/>
    </x:xf>
    <x:xf numFmtId="0" fontId="13" fillId="4" borderId="22" xfId="0" applyNumberFormat="1" applyFont="1" applyFill="1" applyBorder="1" applyAlignment="1">
      <x:alignment vertical="center" wrapText="1"/>
    </x:xf>
    <x:xf numFmtId="0" fontId="13" fillId="4" borderId="23" xfId="0" applyNumberFormat="1" applyFont="1" applyFill="1" applyBorder="1" applyAlignment="1">
      <x:alignment vertical="center" wrapText="1"/>
    </x:xf>
    <x:xf numFmtId="0" fontId="13" fillId="4" borderId="26" xfId="0" applyNumberFormat="1" applyFont="1" applyFill="1" applyBorder="1" applyAlignment="1">
      <x:alignment vertical="center" wrapText="1"/>
    </x:xf>
    <x:xf numFmtId="0" fontId="13" fillId="4" borderId="27" xfId="0" applyNumberFormat="1" applyFont="1" applyFill="1" applyBorder="1" applyAlignment="1">
      <x:alignment vertical="center" wrapText="1"/>
    </x:xf>
    <x:xf numFmtId="0" fontId="13" fillId="4" borderId="28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14" fillId="8" borderId="0" xfId="0" applyNumberFormat="1" applyFont="1" applyFill="1" applyBorder="1"/>
    <x:xf numFmtId="0" fontId="14" fillId="8" borderId="46" xfId="0" applyNumberFormat="1" applyFont="1" applyFill="1" applyBorder="1"/>
    <x:xf numFmtId="0" fontId="14" fillId="8" borderId="47" xfId="0" applyNumberFormat="1" applyFont="1" applyFill="1" applyBorder="1"/>
    <x:xf numFmtId="0" fontId="14" fillId="8" borderId="48" xfId="0" applyNumberFormat="1" applyFont="1" applyFill="1" applyBorder="1"/>
    <x:xf numFmtId="0" fontId="14" fillId="8" borderId="49" xfId="0" applyNumberFormat="1" applyFont="1" applyFill="1" applyBorder="1"/>
    <x:xf numFmtId="0" fontId="14" fillId="8" borderId="50" xfId="0" applyNumberFormat="1" applyFont="1" applyFill="1" applyBorder="1"/>
    <x:xf numFmtId="0" fontId="14" fillId="8" borderId="51" xfId="0" applyNumberFormat="1" applyFont="1" applyFill="1" applyBorder="1"/>
    <x:xf numFmtId="0" fontId="14" fillId="8" borderId="52" xfId="0" applyNumberFormat="1" applyFont="1" applyFill="1" applyBorder="1"/>
    <x:xf numFmtId="0" fontId="14" fillId="8" borderId="53" xfId="0" applyNumberFormat="1" applyFont="1" applyFill="1" applyBorder="1"/>
    <x:xf numFmtId="0" fontId="14" fillId="8" borderId="46" xfId="0" applyNumberFormat="1" applyFont="1" applyFill="1" applyBorder="1" applyAlignment="1">
      <x:alignment wrapText="1"/>
    </x:xf>
    <x:xf numFmtId="0" fontId="14" fillId="8" borderId="47" xfId="0" applyNumberFormat="1" applyFont="1" applyFill="1" applyBorder="1" applyAlignment="1">
      <x:alignment wrapText="1"/>
    </x:xf>
    <x:xf numFmtId="0" fontId="14" fillId="8" borderId="48" xfId="0" applyNumberFormat="1" applyFont="1" applyFill="1" applyBorder="1" applyAlignment="1">
      <x:alignment wrapText="1"/>
    </x:xf>
    <x:xf numFmtId="0" fontId="14" fillId="8" borderId="49" xfId="0" applyNumberFormat="1" applyFont="1" applyFill="1" applyBorder="1" applyAlignment="1">
      <x:alignment wrapText="1"/>
    </x:xf>
    <x:xf numFmtId="0" fontId="14" fillId="8" borderId="0" xfId="0" applyNumberFormat="1" applyFont="1" applyFill="1" applyBorder="1" applyAlignment="1">
      <x:alignment wrapText="1"/>
    </x:xf>
    <x:xf numFmtId="0" fontId="14" fillId="8" borderId="50" xfId="0" applyNumberFormat="1" applyFont="1" applyFill="1" applyBorder="1" applyAlignment="1">
      <x:alignment wrapText="1"/>
    </x:xf>
    <x:xf numFmtId="0" fontId="14" fillId="8" borderId="51" xfId="0" applyNumberFormat="1" applyFont="1" applyFill="1" applyBorder="1" applyAlignment="1">
      <x:alignment wrapText="1"/>
    </x:xf>
    <x:xf numFmtId="0" fontId="14" fillId="8" borderId="52" xfId="0" applyNumberFormat="1" applyFont="1" applyFill="1" applyBorder="1" applyAlignment="1">
      <x:alignment wrapText="1"/>
    </x:xf>
    <x:xf numFmtId="0" fontId="14" fillId="8" borderId="53" xfId="0" applyNumberFormat="1" applyFont="1" applyFill="1" applyBorder="1" applyAlignment="1">
      <x:alignment wrapText="1"/>
    </x:xf>
    <x:xf numFmtId="0" fontId="14" fillId="8" borderId="46" xfId="0" applyNumberFormat="1" applyFont="1" applyFill="1" applyBorder="1" applyAlignment="1">
      <x:alignment vertical="center" wrapText="1"/>
    </x:xf>
    <x:xf numFmtId="0" fontId="14" fillId="8" borderId="47" xfId="0" applyNumberFormat="1" applyFont="1" applyFill="1" applyBorder="1" applyAlignment="1">
      <x:alignment vertical="center" wrapText="1"/>
    </x:xf>
    <x:xf numFmtId="0" fontId="14" fillId="8" borderId="48" xfId="0" applyNumberFormat="1" applyFont="1" applyFill="1" applyBorder="1" applyAlignment="1">
      <x:alignment vertical="center" wrapText="1"/>
    </x:xf>
    <x:xf numFmtId="0" fontId="14" fillId="8" borderId="49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 wrapText="1"/>
    </x:xf>
    <x:xf numFmtId="0" fontId="14" fillId="8" borderId="50" xfId="0" applyNumberFormat="1" applyFont="1" applyFill="1" applyBorder="1" applyAlignment="1">
      <x:alignment vertical="center" wrapText="1"/>
    </x:xf>
    <x:xf numFmtId="0" fontId="14" fillId="8" borderId="51" xfId="0" applyNumberFormat="1" applyFont="1" applyFill="1" applyBorder="1" applyAlignment="1">
      <x:alignment vertical="center" wrapText="1"/>
    </x:xf>
    <x:xf numFmtId="0" fontId="14" fillId="8" borderId="52" xfId="0" applyNumberFormat="1" applyFont="1" applyFill="1" applyBorder="1" applyAlignment="1">
      <x:alignment vertical="center" wrapText="1"/>
    </x:xf>
    <x:xf numFmtId="0" fontId="14" fillId="8" borderId="5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7A4E00"/>
      </x:font>
      <x:fill>
        <x:patternFill patternType="solid">
          <x:bgColor rgb="FFFFF3D4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7A4E00"/>
      </x:font>
      <x:fill>
        <x:patternFill patternType="solid">
          <x:bgColor rgb="FFFFF3D4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13089330743c5" /><Relationship Type="http://schemas.openxmlformats.org/officeDocument/2006/relationships/theme" Target="/xl/theme/theme1.xml" Id="Ra179bfcd521e4710" /><Relationship Type="http://schemas.openxmlformats.org/officeDocument/2006/relationships/sharedStrings" Target="/xl/sharedStrings.xml" Id="Rd75810c5143f4780" /><Relationship Type="http://schemas.openxmlformats.org/officeDocument/2006/relationships/worksheet" Target="/xl/worksheets/sheet1.xml" Id="R720eac433f424c60" /><Relationship Type="http://schemas.openxmlformats.org/officeDocument/2006/relationships/worksheet" Target="/xl/worksheets/sheet2.xml" Id="R7de18d54f1d54fb3" /><Relationship Type="http://schemas.openxmlformats.org/officeDocument/2006/relationships/worksheet" Target="/xl/worksheets/sheet3.xml" Id="R95513fe5041f487d" /><Relationship Type="http://schemas.openxmlformats.org/officeDocument/2006/relationships/worksheet" Target="/xl/worksheets/sheet4.xml" Id="Rde71a23c11974689" /><Relationship Type="http://schemas.openxmlformats.org/officeDocument/2006/relationships/worksheet" Target="/xl/worksheets/sheet5.xml" Id="Rc636180c48274622" /><Relationship Type="http://schemas.openxmlformats.org/officeDocument/2006/relationships/worksheet" Target="/xl/worksheets/sheet6.xml" Id="R6c37fe9924434c8f" /><Relationship Type="http://schemas.openxmlformats.org/officeDocument/2006/relationships/worksheet" Target="/xl/worksheets/sheet7.xml" Id="Rec67317d69044767" /><Relationship Type="http://schemas.microsoft.com/office/2017/10/relationships/person" Target="/xl/persons/person.xml" Id="Ra9915b7cfec44e02" /></Relationships>
</file>

<file path=xl/persons/person.xml><?xml version="1.0" encoding="utf-8"?>
<xltc:personList xmlns:xltc="http://schemas.microsoft.com/office/spreadsheetml/2018/threadedcomments">
  <xltc:person displayName="User" id="{CB780EB6-E88F-44CA-9ADF-ACE1BBA24EF5}"/>
</xltc:personList>
</file>

<file path=xl/tables/table1.xml><?xml version="1.0" encoding="utf-8"?>
<x:table xmlns:x="http://schemas.openxmlformats.org/spreadsheetml/2006/main" id="1" name="ChecklistIntegrado" displayName="ChecklistIntegrado" ref="A6:P64" headerRowCount="1" totalsRowCount="0" totalsRowShown="0">
  <x:tableColumns count="16">
    <x:tableColumn id="1" name="ID"/>
    <x:tableColumn id="2" name="Base"/>
    <x:tableColumn id="3" name="Bloco"/>
    <x:tableColumn id="4" name="Requisito de auditoria"/>
    <x:tableColumn id="5" name="Evidência esperada"/>
    <x:tableColumn id="6" name="Aplicável?"/>
    <x:tableColumn id="7" name="Situação"/>
    <x:tableColumn id="8" name="Documento/URL"/>
    <x:tableColumn id="9" name="Pág./linha"/>
    <x:tableColumn id="10" name="Procedimento realizado"/>
    <x:tableColumn id="11" name="Responsável"/>
    <x:tableColumn id="12" name="Data"/>
    <x:tableColumn id="13" name="Observação/limitação"/>
    <x:tableColumn id="14" name="Resultado"/>
    <x:tableColumn id="15" name="Severidade"/>
    <x:tableColumn id="16" name="Fonte normativa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GabaritoCaso" displayName="GabaritoCaso" ref="A6:I64" headerRowCount="1" totalsRowCount="0" totalsRowShown="0">
  <x:tableColumns count="9">
    <x:tableColumn id="1" name="ID"/>
    <x:tableColumn id="2" name="Base"/>
    <x:tableColumn id="3" name="Bloco"/>
    <x:tableColumn id="4" name="Aplicável?"/>
    <x:tableColumn id="5" name="Situação esperada"/>
    <x:tableColumn id="6" name="Fundamento no caso"/>
    <x:tableColumn id="7" name="Resultado"/>
    <x:tableColumn id="8" name="Severidade sugerida"/>
    <x:tableColumn id="9" name="Font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8" dT="2026-08-16T22:50:04.389" personId="{CB780EB6-E88F-44CA-9ADF-ACE1BBA24EF5}" id="{904D6EF4-1D6F-C938-FAAC-0FD8E10B6FB4}">
    <xltc:text>Fórmula: média dos cachês válidos multiplicada por (1 + IPCA). O período e a série do IPCA devem ser documentados nos autos.</xltc:text>
  </xltc:threadedComment>
  <xltc:threadedComment ref="B35" dT="2026-08-16T22:50:04.39" personId="{CB780EB6-E88F-44CA-9ADF-ACE1BBA24EF5}" id="{D599BE8D-4BEB-A9BA-EB74-4EE9AF409200}">
    <xltc:text>O patamar de R$ 700 mil é gatilho de atenção na base baiana de 2025; não é teto legal nem presunção automática de irregularidade.</xltc:text>
  </xltc:threadedComment>
</xltc:ThreadedComment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4a1e3a4b6d04c5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1.xml" Id="R2ff047cd61bd440a" /><Relationship Type="http://schemas.openxmlformats.org/officeDocument/2006/relationships/vmlDrawing" Target="/xl/drawings/vmldrawing.vml" Id="Re11179367a3b4c0f" /><Relationship Type="http://schemas.microsoft.com/office/2017/10/relationships/threadedComment" Target="/xl/threadedcomments/threadedcomment.xml" Id="R66193ab3f52d428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dc657d94505f4db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4" t="str">
        <x:v>PAPEL DE TRABALHO - FESTEJOS JUNINOS | NT 001/2025 + NT 01/2026</x:v>
      </x:c>
      <x:c r="B1" s="4" t="str">
        <x:v>PAPEL DE TRABALHO - FESTEJOS JUNINOS | NT 001/2025 + NT 01/2026</x:v>
      </x:c>
      <x:c r="C1" s="4" t="str">
        <x:v>PAPEL DE TRABALHO - FESTEJOS JUNINOS | NT 001/2025 + NT 01/2026</x:v>
      </x:c>
      <x:c r="D1" s="4" t="str">
        <x:v>PAPEL DE TRABALHO - FESTEJOS JUNINOS | NT 001/2025 + NT 01/2026</x:v>
      </x:c>
      <x:c r="E1" s="4" t="str">
        <x:v>PAPEL DE TRABALHO - FESTEJOS JUNINOS | NT 001/2025 + NT 01/2026</x:v>
      </x:c>
      <x:c r="F1" s="4" t="str">
        <x:v>PAPEL DE TRABALHO - FESTEJOS JUNINOS | NT 001/2025 + NT 01/2026</x:v>
      </x:c>
      <x:c r="G1" s="4" t="str">
        <x:v>PAPEL DE TRABALHO - FESTEJOS JUNINOS | NT 001/2025 + NT 01/2026</x:v>
      </x:c>
      <x:c r="H1" s="4" t="str">
        <x:v>PAPEL DE TRABALHO - FESTEJOS JUNINOS | NT 001/2025 + NT 01/2026</x:v>
      </x:c>
    </x:row>
    <x:row r="2" ht="34" customHeight="1">
      <x:c r="A2" s="4" t="str">
        <x:v>PAPEL DE TRABALHO - FESTEJOS JUNINOS | NT 001/2025 + NT 01/2026</x:v>
      </x:c>
      <x:c r="B2" s="4" t="str">
        <x:v>PAPEL DE TRABALHO - FESTEJOS JUNINOS | NT 001/2025 + NT 01/2026</x:v>
      </x:c>
      <x:c r="C2" s="4" t="str">
        <x:v>PAPEL DE TRABALHO - FESTEJOS JUNINOS | NT 001/2025 + NT 01/2026</x:v>
      </x:c>
      <x:c r="D2" s="4" t="str">
        <x:v>PAPEL DE TRABALHO - FESTEJOS JUNINOS | NT 001/2025 + NT 01/2026</x:v>
      </x:c>
      <x:c r="E2" s="4" t="str">
        <x:v>PAPEL DE TRABALHO - FESTEJOS JUNINOS | NT 001/2025 + NT 01/2026</x:v>
      </x:c>
      <x:c r="F2" s="4" t="str">
        <x:v>PAPEL DE TRABALHO - FESTEJOS JUNINOS | NT 001/2025 + NT 01/2026</x:v>
      </x:c>
      <x:c r="G2" s="4" t="str">
        <x:v>PAPEL DE TRABALHO - FESTEJOS JUNINOS | NT 001/2025 + NT 01/2026</x:v>
      </x:c>
      <x:c r="H2" s="4" t="str">
        <x:v>PAPEL DE TRABALHO - FESTEJOS JUNINOS | NT 001/2025 + NT 01/2026</x:v>
      </x:c>
    </x:row>
    <x:row r="3">
      <x:c r="A3" s="108"/>
      <x:c r="B3" s="108"/>
      <x:c r="C3" s="108"/>
      <x:c r="D3" s="108"/>
      <x:c r="E3" s="108"/>
      <x:c r="F3" s="108"/>
      <x:c r="G3" s="108"/>
      <x:c r="H3" s="108"/>
    </x:row>
    <x:row r="4">
      <x:c r="A4" s="10" t="str">
        <x:v>Indicador</x:v>
      </x:c>
      <x:c r="B4" s="10" t="str">
        <x:v>Resultado</x:v>
      </x:c>
      <x:c r="C4" s="108"/>
      <x:c r="D4" s="22" t="str">
        <x:v>Conclusão automatizada de triagem</x:v>
      </x:c>
      <x:c r="E4" s="22" t="str">
        <x:v>Conclusão automatizada de triagem</x:v>
      </x:c>
      <x:c r="F4" s="22" t="str">
        <x:v>Conclusão automatizada de triagem</x:v>
      </x:c>
      <x:c r="G4" s="22" t="str">
        <x:v>Conclusão automatizada de triagem</x:v>
      </x:c>
      <x:c r="H4" s="22" t="str">
        <x:v>Conclusão automatizada de triagem</x:v>
      </x:c>
    </x:row>
    <x:row r="5">
      <x:c r="A5" s="16" t="str">
        <x:v>Requisitos cadastrados</x:v>
      </x:c>
      <x:c r="B5" s="16" t="n">
        <x:f>COUNTA('02_Checklist'!A7:A64)</x:f>
        <x:v>58</x:v>
      </x:c>
      <x:c r="C5" s="108"/>
      <x:c r="D5" s="42" t="str">
        <x:f>IF(SUM(B7:B9)=0,"NÃO INICIADO",IF(B9&gt;0,"NÃO CONFORME",IF(B8&gt;0,"COM RESSALVAS","CONFORME")))</x:f>
        <x:v>NÃO INICIADO</x:v>
      </x:c>
      <x:c r="E5" s="43"/>
      <x:c r="F5" s="43"/>
      <x:c r="G5" s="43"/>
      <x:c r="H5" s="44"/>
    </x:row>
    <x:row r="6">
      <x:c r="A6" s="17" t="str">
        <x:v>Aplicáveis</x:v>
      </x:c>
      <x:c r="B6" s="17" t="n">
        <x:f>COUNTIF('02_Checklist'!F7:F64,"Sim")</x:f>
        <x:v>58</x:v>
      </x:c>
      <x:c r="C6" s="108"/>
      <x:c r="D6" s="45"/>
      <x:c r="E6" s="46"/>
      <x:c r="F6" s="46"/>
      <x:c r="G6" s="46"/>
      <x:c r="H6" s="47"/>
    </x:row>
    <x:row r="7">
      <x:c r="A7" s="17" t="str">
        <x:v>Atendidos</x:v>
      </x:c>
      <x:c r="B7" s="17" t="n">
        <x:f>COUNTIF('02_Checklist'!G7:G64,"Atendido")</x:f>
        <x:v>0</x:v>
      </x:c>
      <x:c r="C7" s="108"/>
      <x:c r="D7" s="48"/>
      <x:c r="E7" s="49"/>
      <x:c r="F7" s="49"/>
      <x:c r="G7" s="49"/>
      <x:c r="H7" s="50"/>
    </x:row>
    <x:row r="8">
      <x:c r="A8" s="17" t="str">
        <x:v>Parcialmente atendidos</x:v>
      </x:c>
      <x:c r="B8" s="17" t="n">
        <x:f>COUNTIF('02_Checklist'!G7:G64,"Parcialmente atendido")</x:f>
        <x:v>0</x:v>
      </x:c>
      <x:c r="C8" s="108"/>
      <x:c r="D8" s="108"/>
      <x:c r="E8" s="108"/>
      <x:c r="F8" s="108"/>
      <x:c r="G8" s="108"/>
      <x:c r="H8" s="108"/>
    </x:row>
    <x:row r="9">
      <x:c r="A9" s="17" t="str">
        <x:v>Não atendidos</x:v>
      </x:c>
      <x:c r="B9" s="17" t="n">
        <x:f>COUNTIF('02_Checklist'!G7:G64,"Não atendido")</x:f>
        <x:v>0</x:v>
      </x:c>
      <x:c r="C9" s="108"/>
      <x:c r="D9" s="70" t="str">
        <x:v>A conclusão automática é apenas um sinalizador. O auditor deve avaliar aplicabilidade, suficiência e confiabilidade das evidências, materialidade, efeito e limitações antes de emitir opinião.</x:v>
      </x:c>
      <x:c r="E9" s="71" t="str">
        <x:v>A conclusão automática é apenas um sinalizador. O auditor deve avaliar aplicabilidade, suficiência e confiabilidade das evidências, materialidade, efeito e limitações antes de emitir opinião.</x:v>
      </x:c>
      <x:c r="F9" s="71" t="str">
        <x:v>A conclusão automática é apenas um sinalizador. O auditor deve avaliar aplicabilidade, suficiência e confiabilidade das evidências, materialidade, efeito e limitações antes de emitir opinião.</x:v>
      </x:c>
      <x:c r="G9" s="71" t="str">
        <x:v>A conclusão automática é apenas um sinalizador. O auditor deve avaliar aplicabilidade, suficiência e confiabilidade das evidências, materialidade, efeito e limitações antes de emitir opinião.</x:v>
      </x:c>
      <x:c r="H9" s="72" t="str">
        <x:v>A conclusão automática é apenas um sinalizador. O auditor deve avaliar aplicabilidade, suficiência e confiabilidade das evidências, materialidade, efeito e limitações antes de emitir opinião.</x:v>
      </x:c>
    </x:row>
    <x:row r="10">
      <x:c r="A10" s="17" t="str">
        <x:v>Pontuação de conformidade</x:v>
      </x:c>
      <x:c r="B10" s="18" t="n">
        <x:f>IFERROR((B7+0.5*B8)/B6,0)</x:f>
        <x:v>0</x:v>
      </x:c>
      <x:c r="C10" s="108"/>
      <x:c r="D10" s="73" t="str">
        <x:v>A conclusão automática é apenas um sinalizador. O auditor deve avaliar aplicabilidade, suficiência e confiabilidade das evidências, materialidade, efeito e limitações antes de emitir opinião.</x:v>
      </x:c>
      <x:c r="E10" s="74" t="str">
        <x:v>A conclusão automática é apenas um sinalizador. O auditor deve avaliar aplicabilidade, suficiência e confiabilidade das evidências, materialidade, efeito e limitações antes de emitir opinião.</x:v>
      </x:c>
      <x:c r="F10" s="74" t="str">
        <x:v>A conclusão automática é apenas um sinalizador. O auditor deve avaliar aplicabilidade, suficiência e confiabilidade das evidências, materialidade, efeito e limitações antes de emitir opinião.</x:v>
      </x:c>
      <x:c r="G10" s="74" t="str">
        <x:v>A conclusão automática é apenas um sinalizador. O auditor deve avaliar aplicabilidade, suficiência e confiabilidade das evidências, materialidade, efeito e limitações antes de emitir opinião.</x:v>
      </x:c>
      <x:c r="H10" s="75" t="str">
        <x:v>A conclusão automática é apenas um sinalizador. O auditor deve avaliar aplicabilidade, suficiência e confiabilidade das evidências, materialidade, efeito e limitações antes de emitir opinião.</x:v>
      </x:c>
    </x:row>
    <x:row r="11">
      <x:c r="A11" s="108"/>
      <x:c r="B11" s="108"/>
      <x:c r="C11" s="108"/>
      <x:c r="D11" s="73" t="str">
        <x:v>A conclusão automática é apenas um sinalizador. O auditor deve avaliar aplicabilidade, suficiência e confiabilidade das evidências, materialidade, efeito e limitações antes de emitir opinião.</x:v>
      </x:c>
      <x:c r="E11" s="74" t="str">
        <x:v>A conclusão automática é apenas um sinalizador. O auditor deve avaliar aplicabilidade, suficiência e confiabilidade das evidências, materialidade, efeito e limitações antes de emitir opinião.</x:v>
      </x:c>
      <x:c r="F11" s="74" t="str">
        <x:v>A conclusão automática é apenas um sinalizador. O auditor deve avaliar aplicabilidade, suficiência e confiabilidade das evidências, materialidade, efeito e limitações antes de emitir opinião.</x:v>
      </x:c>
      <x:c r="G11" s="74" t="str">
        <x:v>A conclusão automática é apenas um sinalizador. O auditor deve avaliar aplicabilidade, suficiência e confiabilidade das evidências, materialidade, efeito e limitações antes de emitir opinião.</x:v>
      </x:c>
      <x:c r="H11" s="75" t="str">
        <x:v>A conclusão automática é apenas um sinalizador. O auditor deve avaliar aplicabilidade, suficiência e confiabilidade das evidências, materialidade, efeito e limitações antes de emitir opinião.</x:v>
      </x:c>
    </x:row>
    <x:row r="12">
      <x:c r="A12" s="108"/>
      <x:c r="B12" s="108"/>
      <x:c r="C12" s="108"/>
      <x:c r="D12" s="73" t="str">
        <x:v>A conclusão automática é apenas um sinalizador. O auditor deve avaliar aplicabilidade, suficiência e confiabilidade das evidências, materialidade, efeito e limitações antes de emitir opinião.</x:v>
      </x:c>
      <x:c r="E12" s="74" t="str">
        <x:v>A conclusão automática é apenas um sinalizador. O auditor deve avaliar aplicabilidade, suficiência e confiabilidade das evidências, materialidade, efeito e limitações antes de emitir opinião.</x:v>
      </x:c>
      <x:c r="F12" s="74" t="str">
        <x:v>A conclusão automática é apenas um sinalizador. O auditor deve avaliar aplicabilidade, suficiência e confiabilidade das evidências, materialidade, efeito e limitações antes de emitir opinião.</x:v>
      </x:c>
      <x:c r="G12" s="74" t="str">
        <x:v>A conclusão automática é apenas um sinalizador. O auditor deve avaliar aplicabilidade, suficiência e confiabilidade das evidências, materialidade, efeito e limitações antes de emitir opinião.</x:v>
      </x:c>
      <x:c r="H12" s="75" t="str">
        <x:v>A conclusão automática é apenas um sinalizador. O auditor deve avaliar aplicabilidade, suficiência e confiabilidade das evidências, materialidade, efeito e limitações antes de emitir opinião.</x:v>
      </x:c>
    </x:row>
    <x:row r="13">
      <x:c r="A13" s="10" t="str">
        <x:v>Alerta de preço</x:v>
      </x:c>
      <x:c r="B13" s="10"/>
      <x:c r="C13" s="108"/>
      <x:c r="D13" s="76" t="str">
        <x:v>A conclusão automática é apenas um sinalizador. O auditor deve avaliar aplicabilidade, suficiência e confiabilidade das evidências, materialidade, efeito e limitações antes de emitir opinião.</x:v>
      </x:c>
      <x:c r="E13" s="77" t="str">
        <x:v>A conclusão automática é apenas um sinalizador. O auditor deve avaliar aplicabilidade, suficiência e confiabilidade das evidências, materialidade, efeito e limitações antes de emitir opinião.</x:v>
      </x:c>
      <x:c r="F13" s="77" t="str">
        <x:v>A conclusão automática é apenas um sinalizador. O auditor deve avaliar aplicabilidade, suficiência e confiabilidade das evidências, materialidade, efeito e limitações antes de emitir opinião.</x:v>
      </x:c>
      <x:c r="G13" s="77" t="str">
        <x:v>A conclusão automática é apenas um sinalizador. O auditor deve avaliar aplicabilidade, suficiência e confiabilidade das evidências, materialidade, efeito e limitações antes de emitir opinião.</x:v>
      </x:c>
      <x:c r="H13" s="78" t="str">
        <x:v>A conclusão automática é apenas um sinalizador. O auditor deve avaliar aplicabilidade, suficiência e confiabilidade das evidências, materialidade, efeito e limitações antes de emitir opinião.</x:v>
      </x:c>
    </x:row>
    <x:row r="14">
      <x:c r="A14" s="16" t="str">
        <x:v>Cachê proposto</x:v>
      </x:c>
      <x:c r="B14" s="79" t="n">
        <x:f>'03_Teste_Preco'!B7</x:f>
        <x:v>820000</x:v>
      </x:c>
      <x:c r="C14" s="108"/>
      <x:c r="D14" s="108"/>
      <x:c r="E14" s="108"/>
      <x:c r="F14" s="108"/>
      <x:c r="G14" s="108"/>
      <x:c r="H14" s="108"/>
    </x:row>
    <x:row r="15">
      <x:c r="A15" s="17" t="str">
        <x:v>Referência IPCA</x:v>
      </x:c>
      <x:c r="B15" s="80" t="n">
        <x:f>'03_Teste_Preco'!B28</x:f>
        <x:v>365400</x:v>
      </x:c>
      <x:c r="C15" s="108"/>
      <x:c r="D15" s="108"/>
      <x:c r="E15" s="108"/>
      <x:c r="F15" s="108"/>
      <x:c r="G15" s="108"/>
      <x:c r="H15" s="108"/>
    </x:row>
    <x:row r="16">
      <x:c r="A16" s="17" t="str">
        <x:v>Custo público total</x:v>
      </x:c>
      <x:c r="B16" s="80" t="n">
        <x:f>'03_Teste_Preco'!B32</x:f>
        <x:v>910000</x:v>
      </x:c>
      <x:c r="C16" s="108"/>
      <x:c r="D16" s="108"/>
      <x:c r="E16" s="108"/>
      <x:c r="F16" s="108"/>
      <x:c r="G16" s="108"/>
      <x:c r="H16" s="108"/>
    </x:row>
    <x:row r="17">
      <x:c r="A17" s="17" t="str">
        <x:v>Alta materialidade</x:v>
      </x:c>
      <x:c r="B17" s="17" t="str">
        <x:f>'03_Teste_Preco'!B35</x:f>
        <x:v>SIM - instrução reforçada</x:v>
      </x:c>
      <x:c r="C17" s="108"/>
      <x:c r="D17" s="108"/>
      <x:c r="E17" s="108"/>
      <x:c r="F17" s="108"/>
      <x:c r="G17" s="108"/>
      <x:c r="H17" s="108"/>
    </x:row>
    <x:row r="18">
      <x:c r="A18" s="108"/>
      <x:c r="B18" s="108"/>
      <x:c r="C18" s="108"/>
      <x:c r="D18" s="108"/>
      <x:c r="E18" s="108"/>
      <x:c r="F18" s="108"/>
      <x:c r="G18" s="108"/>
      <x:c r="H18" s="108"/>
    </x:row>
    <x:row r="19">
      <x:c r="A19" s="108"/>
      <x:c r="B19" s="108"/>
      <x:c r="C19" s="108"/>
      <x:c r="D19" s="108"/>
      <x:c r="E19" s="108"/>
      <x:c r="F19" s="108"/>
      <x:c r="G19" s="108"/>
      <x:c r="H19" s="108"/>
    </x:row>
    <x:row r="20">
      <x:c r="A20" s="99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B20" s="100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C20" s="100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D20" s="100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E20" s="100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F20" s="100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G20" s="100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H20" s="101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</x:row>
    <x:row r="21">
      <x:c r="A21" s="102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B21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C21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D21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E21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F21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G21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H21" s="104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</x:row>
    <x:row r="22">
      <x:c r="A22" s="102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B22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C22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D22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E22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F22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G22" s="103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H22" s="104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</x:row>
    <x:row r="23">
      <x:c r="A23" s="105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B23" s="106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C23" s="106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D23" s="106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E23" s="106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F23" s="106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G23" s="106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  <x:c r="H23" s="107" t="str">
        <x:v>Escopo validado em 16/08/2026: a NT 001/2025 estabelece 33 verificações em oito blocos. A NT 01/2026 acrescenta comparabilidade, IPCA, alta materialidade e economicidade global. A Instrução TCM 02/2005, alterada em 2017, adiciona controles de processo, exclusividade, contrato, antecipação e razoabilidade, sempre compatibilizados com a Lei 14.133/2021.</x:v>
      </x:c>
    </x:row>
  </x:sheetData>
  <x:mergeCells>
    <x:mergeCell ref="A1:H2"/>
    <x:mergeCell ref="D4:H4"/>
    <x:mergeCell ref="D5:H7"/>
    <x:mergeCell ref="D9:H13"/>
    <x:mergeCell ref="A20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68" hidden="0" customWidth="1"/>
    <x:col min="3" max="3" width="3" hidden="0" customWidth="1"/>
    <x:col min="4" max="4" width="2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4" customHeight="1">
      <x:c r="A1" s="4" t="str">
        <x:v>ORIENTAÇÕES DE PREENCHIMENTO E JULGAMENTO</x:v>
      </x:c>
      <x:c r="B1" s="4" t="str">
        <x:v>ORIENTAÇÕES DE PREENCHIMENTO E JULGAMENTO</x:v>
      </x:c>
      <x:c r="C1" s="4" t="str">
        <x:v>ORIENTAÇÕES DE PREENCHIMENTO E JULGAMENTO</x:v>
      </x:c>
      <x:c r="D1" s="4" t="str">
        <x:v>ORIENTAÇÕES DE PREENCHIMENTO E JULGAMENTO</x:v>
      </x:c>
      <x:c r="E1" s="4" t="str">
        <x:v>ORIENTAÇÕES DE PREENCHIMENTO E JULGAMENTO</x:v>
      </x:c>
      <x:c r="F1" s="4" t="str">
        <x:v>ORIENTAÇÕES DE PREENCHIMENTO E JULGAMENTO</x:v>
      </x:c>
      <x:c r="G1" s="4" t="str">
        <x:v>ORIENTAÇÕES DE PREENCHIMENTO E JULGAMENTO</x:v>
      </x:c>
      <x:c r="H1" s="4" t="str">
        <x:v>ORIENTAÇÕES DE PREENCHIMENTO E JULGAMENTO</x:v>
      </x:c>
    </x:row>
    <x:row r="2" ht="34" customHeight="1">
      <x:c r="A2" s="4" t="str">
        <x:v>ORIENTAÇÕES DE PREENCHIMENTO E JULGAMENTO</x:v>
      </x:c>
      <x:c r="B2" s="4" t="str">
        <x:v>ORIENTAÇÕES DE PREENCHIMENTO E JULGAMENTO</x:v>
      </x:c>
      <x:c r="C2" s="4" t="str">
        <x:v>ORIENTAÇÕES DE PREENCHIMENTO E JULGAMENTO</x:v>
      </x:c>
      <x:c r="D2" s="4" t="str">
        <x:v>ORIENTAÇÕES DE PREENCHIMENTO E JULGAMENTO</x:v>
      </x:c>
      <x:c r="E2" s="4" t="str">
        <x:v>ORIENTAÇÕES DE PREENCHIMENTO E JULGAMENTO</x:v>
      </x:c>
      <x:c r="F2" s="4" t="str">
        <x:v>ORIENTAÇÕES DE PREENCHIMENTO E JULGAMENTO</x:v>
      </x:c>
      <x:c r="G2" s="4" t="str">
        <x:v>ORIENTAÇÕES DE PREENCHIMENTO E JULGAMENTO</x:v>
      </x:c>
      <x:c r="H2" s="4" t="str">
        <x:v>ORIENTAÇÕES DE PREENCHIMENTO E JULGAMENTO</x:v>
      </x:c>
    </x:row>
    <x:row r="4">
      <x:c r="A4" s="10" t="str">
        <x:v>Etapa</x:v>
      </x:c>
      <x:c r="B4" s="10" t="str">
        <x:v>Procedimento</x:v>
      </x:c>
      <x:c r="D4" s="22" t="str">
        <x:v>Divergência documental resolvida</x:v>
      </x:c>
      <x:c r="E4" s="22" t="str">
        <x:v>Divergência documental resolvida</x:v>
      </x:c>
      <x:c r="F4" s="22" t="str">
        <x:v>Divergência documental resolvida</x:v>
      </x:c>
      <x:c r="G4" s="22" t="str">
        <x:v>Divergência documental resolvida</x:v>
      </x:c>
      <x:c r="H4" s="22" t="str">
        <x:v>Divergência documental resolvida</x:v>
      </x:c>
    </x:row>
    <x:row r="5">
      <x:c r="A5" s="16" t="str">
        <x:v>1. Defina o objeto</x:v>
      </x:c>
      <x:c r="B5" s="16" t="str">
        <x:v>Identifique evento, exercício, artista/fornecedor, processo, contrato, fonte e valor.</x:v>
      </x:c>
      <x:c r="D5" s="127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E5" s="128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F5" s="128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G5" s="128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H5" s="129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</x:row>
    <x:row r="6">
      <x:c r="A6" s="17" t="str">
        <x:v>2. Resolva a aplicabilidade</x:v>
      </x:c>
      <x:c r="B6" s="17" t="str">
        <x:v>Marque Sim ou Não. Justifique todo item não aplicável; não use N/A para ausência de evidência.</x:v>
      </x:c>
      <x:c r="D6" s="130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E6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F6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G6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H6" s="132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</x:row>
    <x:row r="7">
      <x:c r="A7" s="17" t="str">
        <x:v>3. Execute o teste</x:v>
      </x:c>
      <x:c r="B7" s="17" t="str">
        <x:v>Registre o procedimento efetivamente realizado, amostra, filtros, período e sistemas consultados.</x:v>
      </x:c>
      <x:c r="D7" s="130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E7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F7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G7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H7" s="132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</x:row>
    <x:row r="8">
      <x:c r="A8" s="17" t="str">
        <x:v>4. Vincule a evidência</x:v>
      </x:c>
      <x:c r="B8" s="17" t="str">
        <x:v>Informe documento, URL, página/linha, data de coleta e responsável.</x:v>
      </x:c>
      <x:c r="D8" s="130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E8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F8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G8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H8" s="132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</x:row>
    <x:row r="9">
      <x:c r="A9" s="17" t="str">
        <x:v>5. Classifique</x:v>
      </x:c>
      <x:c r="B9" s="17" t="str">
        <x:v>Atendido; Parcialmente atendido; Não atendido; Não se aplica; Não testado.</x:v>
      </x:c>
      <x:c r="D9" s="130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E9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F9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G9" s="131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H9" s="132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</x:row>
    <x:row r="10">
      <x:c r="A10" s="17" t="str">
        <x:v>6. Quantifique</x:v>
      </x:c>
      <x:c r="B10" s="17" t="str">
        <x:v>Quando houver efeito financeiro, indique valor, população, critério e memória de cálculo.</x:v>
      </x:c>
      <x:c r="D10" s="133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E10" s="134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F10" s="134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G10" s="134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  <x:c r="H10" s="135" t="str">
        <x:v>O primeiro arquivo anexado tem título e conteúdo de Nota Técnica Conjunta nº 01/2026, embora a solicitação mencione a nº 001/2025. Este papel integra as duas. A Instrução TCM 02/2005 também foi incorporada, mas seus dispositivos baseados na Lei 8.666/1993 não substituem a Lei 14.133/2021 nos processos atuais; aproveitam-se os controles documentais materialmente compatíveis.</x:v>
      </x:c>
    </x:row>
    <x:row r="11">
      <x:c r="A11" s="17" t="str">
        <x:v>7. Conclua</x:v>
      </x:c>
      <x:c r="B11" s="17" t="str">
        <x:v>Diferencie achado de limitação; identifique critério, condição, causa, efeito e recomendação.</x:v>
      </x:c>
    </x:row>
    <x:row r="12">
      <x:c r="A12" s="17" t="str">
        <x:v>8. Revise</x:v>
      </x:c>
      <x:c r="B12" s="17" t="str">
        <x:v>A revisão supervisora deve conferir fórmula, evidência, aplicabilidade e coerência da conclusão.</x:v>
      </x:c>
      <x:c r="D12" s="22" t="str">
        <x:v>Escala de conclusão</x:v>
      </x:c>
      <x:c r="E12" s="22" t="str">
        <x:v>Escala de conclusão</x:v>
      </x:c>
      <x:c r="F12" s="22" t="str">
        <x:v>Escala de conclusão</x:v>
      </x:c>
      <x:c r="G12" s="22" t="str">
        <x:v>Escala de conclusão</x:v>
      </x:c>
      <x:c r="H12" s="22" t="str">
        <x:v>Escala de conclusão</x:v>
      </x:c>
    </x:row>
    <x:row r="13" ht="30" customHeight="1">
      <x:c r="D13" s="16" t="str">
        <x:v>Atendido</x:v>
      </x:c>
      <x:c r="E13" s="16" t="str">
        <x:v>Evidência suficiente e requisito cumprido</x:v>
      </x:c>
      <x:c r="F13" s="16"/>
      <x:c r="G13" s="16"/>
      <x:c r="H13" s="16"/>
    </x:row>
    <x:row r="14" ht="30" customHeight="1">
      <x:c r="D14" s="17" t="str">
        <x:v>Parcialmente atendido</x:v>
      </x:c>
      <x:c r="E14" s="17" t="str">
        <x:v>Cumprimento incompleto ou evidência com ressalva</x:v>
      </x:c>
      <x:c r="F14" s="17"/>
      <x:c r="G14" s="17"/>
      <x:c r="H14" s="17"/>
    </x:row>
    <x:row r="15" ht="30" customHeight="1">
      <x:c r="D15" s="17" t="str">
        <x:v>Não atendido</x:v>
      </x:c>
      <x:c r="E15" s="17" t="str">
        <x:v>Descumprimento ou ausência de elemento obrigatório</x:v>
      </x:c>
      <x:c r="F15" s="17"/>
      <x:c r="G15" s="17"/>
      <x:c r="H15" s="17"/>
    </x:row>
    <x:row r="16" ht="30" customHeight="1">
      <x:c r="D16" s="17" t="str">
        <x:v>Não se aplica</x:v>
      </x:c>
      <x:c r="E16" s="17" t="str">
        <x:v>Hipótese normativa não ocorreu; justificar</x:v>
      </x:c>
      <x:c r="F16" s="17"/>
      <x:c r="G16" s="17"/>
      <x:c r="H16" s="17"/>
    </x:row>
    <x:row r="17" ht="30" customHeight="1">
      <x:c r="D17" s="17" t="str">
        <x:v>Não testado</x:v>
      </x:c>
      <x:c r="E17" s="17" t="str">
        <x:v>Procedimento pendente; não concluir conformidade</x:v>
      </x:c>
      <x:c r="F17" s="17"/>
      <x:c r="G17" s="17"/>
      <x:c r="H17" s="17"/>
    </x:row>
  </x:sheetData>
  <x:mergeCells>
    <x:mergeCell ref="A1:H2"/>
    <x:mergeCell ref="D4:H4"/>
    <x:mergeCell ref="D5:H10"/>
    <x:mergeCell ref="D12:H12"/>
    <x:mergeCell ref="E13:H13"/>
    <x:mergeCell ref="E14:H14"/>
    <x:mergeCell ref="E15:H15"/>
    <x:mergeCell ref="E16:H16"/>
    <x:mergeCell ref="E17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6" hidden="0" customWidth="1"/>
    <x:col min="3" max="3" width="23" hidden="0" customWidth="1"/>
    <x:col min="4" max="4" width="52" hidden="0" customWidth="1"/>
    <x:col min="5" max="5" width="44" hidden="0" customWidth="1"/>
    <x:col min="6" max="6" width="12" hidden="0" customWidth="1"/>
    <x:col min="7" max="7" width="22" hidden="0" customWidth="1"/>
    <x:col min="8" max="8" width="28" hidden="0" customWidth="1"/>
    <x:col min="9" max="9" width="11" hidden="0" customWidth="1"/>
    <x:col min="10" max="10" width="34" hidden="0" customWidth="1"/>
    <x:col min="11" max="11" width="18" hidden="0" customWidth="1"/>
    <x:col min="12" max="12" width="13" hidden="0" customWidth="1"/>
    <x:col min="13" max="13" width="34" hidden="0" customWidth="1"/>
    <x:col min="14" max="14" width="14" hidden="0" customWidth="1"/>
    <x:col min="15" max="15" width="12" hidden="0" customWidth="1"/>
    <x:col min="16" max="16" width="48" hidden="0" customWidth="1"/>
  </x:cols>
  <x:sheetData>
    <x:row r="1" ht="34" customHeight="1">
      <x:c r="A1" s="4" t="str">
        <x:v>CHECKLIST INTEGRADO DE AUDITORIA - PREENCHIMENTO PELO AUDITOR</x:v>
      </x:c>
      <x:c r="B1" s="4" t="str">
        <x:v>CHECKLIST INTEGRADO DE AUDITORIA - PREENCHIMENTO PELO AUDITOR</x:v>
      </x:c>
      <x:c r="C1" s="4" t="str">
        <x:v>CHECKLIST INTEGRADO DE AUDITORIA - PREENCHIMENTO PELO AUDITOR</x:v>
      </x:c>
      <x:c r="D1" s="4" t="str">
        <x:v>CHECKLIST INTEGRADO DE AUDITORIA - PREENCHIMENTO PELO AUDITOR</x:v>
      </x:c>
      <x:c r="E1" s="4" t="str">
        <x:v>CHECKLIST INTEGRADO DE AUDITORIA - PREENCHIMENTO PELO AUDITOR</x:v>
      </x:c>
      <x:c r="F1" s="4" t="str">
        <x:v>CHECKLIST INTEGRADO DE AUDITORIA - PREENCHIMENTO PELO AUDITOR</x:v>
      </x:c>
      <x:c r="G1" s="4" t="str">
        <x:v>CHECKLIST INTEGRADO DE AUDITORIA - PREENCHIMENTO PELO AUDITOR</x:v>
      </x:c>
      <x:c r="H1" s="4" t="str">
        <x:v>CHECKLIST INTEGRADO DE AUDITORIA - PREENCHIMENTO PELO AUDITOR</x:v>
      </x:c>
      <x:c r="I1" s="4" t="str">
        <x:v>CHECKLIST INTEGRADO DE AUDITORIA - PREENCHIMENTO PELO AUDITOR</x:v>
      </x:c>
      <x:c r="J1" s="4" t="str">
        <x:v>CHECKLIST INTEGRADO DE AUDITORIA - PREENCHIMENTO PELO AUDITOR</x:v>
      </x:c>
      <x:c r="K1" s="4" t="str">
        <x:v>CHECKLIST INTEGRADO DE AUDITORIA - PREENCHIMENTO PELO AUDITOR</x:v>
      </x:c>
      <x:c r="L1" s="4" t="str">
        <x:v>CHECKLIST INTEGRADO DE AUDITORIA - PREENCHIMENTO PELO AUDITOR</x:v>
      </x:c>
      <x:c r="M1" s="4" t="str">
        <x:v>CHECKLIST INTEGRADO DE AUDITORIA - PREENCHIMENTO PELO AUDITOR</x:v>
      </x:c>
      <x:c r="N1" s="4" t="str">
        <x:v>CHECKLIST INTEGRADO DE AUDITORIA - PREENCHIMENTO PELO AUDITOR</x:v>
      </x:c>
      <x:c r="O1" s="4" t="str">
        <x:v>CHECKLIST INTEGRADO DE AUDITORIA - PREENCHIMENTO PELO AUDITOR</x:v>
      </x:c>
      <x:c r="P1" s="4" t="str">
        <x:v>CHECKLIST INTEGRADO DE AUDITORIA - PREENCHIMENTO PELO AUDITOR</x:v>
      </x:c>
    </x:row>
    <x:row r="2" ht="34" customHeight="1">
      <x:c r="A2" s="4" t="str">
        <x:v>CHECKLIST INTEGRADO DE AUDITORIA - PREENCHIMENTO PELO AUDITOR</x:v>
      </x:c>
      <x:c r="B2" s="4" t="str">
        <x:v>CHECKLIST INTEGRADO DE AUDITORIA - PREENCHIMENTO PELO AUDITOR</x:v>
      </x:c>
      <x:c r="C2" s="4" t="str">
        <x:v>CHECKLIST INTEGRADO DE AUDITORIA - PREENCHIMENTO PELO AUDITOR</x:v>
      </x:c>
      <x:c r="D2" s="4" t="str">
        <x:v>CHECKLIST INTEGRADO DE AUDITORIA - PREENCHIMENTO PELO AUDITOR</x:v>
      </x:c>
      <x:c r="E2" s="4" t="str">
        <x:v>CHECKLIST INTEGRADO DE AUDITORIA - PREENCHIMENTO PELO AUDITOR</x:v>
      </x:c>
      <x:c r="F2" s="4" t="str">
        <x:v>CHECKLIST INTEGRADO DE AUDITORIA - PREENCHIMENTO PELO AUDITOR</x:v>
      </x:c>
      <x:c r="G2" s="4" t="str">
        <x:v>CHECKLIST INTEGRADO DE AUDITORIA - PREENCHIMENTO PELO AUDITOR</x:v>
      </x:c>
      <x:c r="H2" s="4" t="str">
        <x:v>CHECKLIST INTEGRADO DE AUDITORIA - PREENCHIMENTO PELO AUDITOR</x:v>
      </x:c>
      <x:c r="I2" s="4" t="str">
        <x:v>CHECKLIST INTEGRADO DE AUDITORIA - PREENCHIMENTO PELO AUDITOR</x:v>
      </x:c>
      <x:c r="J2" s="4" t="str">
        <x:v>CHECKLIST INTEGRADO DE AUDITORIA - PREENCHIMENTO PELO AUDITOR</x:v>
      </x:c>
      <x:c r="K2" s="4" t="str">
        <x:v>CHECKLIST INTEGRADO DE AUDITORIA - PREENCHIMENTO PELO AUDITOR</x:v>
      </x:c>
      <x:c r="L2" s="4" t="str">
        <x:v>CHECKLIST INTEGRADO DE AUDITORIA - PREENCHIMENTO PELO AUDITOR</x:v>
      </x:c>
      <x:c r="M2" s="4" t="str">
        <x:v>CHECKLIST INTEGRADO DE AUDITORIA - PREENCHIMENTO PELO AUDITOR</x:v>
      </x:c>
      <x:c r="N2" s="4" t="str">
        <x:v>CHECKLIST INTEGRADO DE AUDITORIA - PREENCHIMENTO PELO AUDITOR</x:v>
      </x:c>
      <x:c r="O2" s="4" t="str">
        <x:v>CHECKLIST INTEGRADO DE AUDITORIA - PREENCHIMENTO PELO AUDITOR</x:v>
      </x:c>
      <x:c r="P2" s="4" t="str">
        <x:v>CHECKLIST INTEGRADO DE AUDITORIA - PREENCHIMENTO PELO AUDITOR</x:v>
      </x:c>
    </x:row>
    <x:row r="4">
      <x:c r="A4" s="149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B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C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D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E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F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G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H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I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J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K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L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M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N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O4" s="150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P4" s="151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</x:row>
    <x:row r="5">
      <x:c r="A5" s="152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B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C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D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E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F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G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H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I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J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K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L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M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N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O5" s="153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  <x:c r="P5" s="154" t="str">
        <x:v>Use uma linha por requisito. Campos amarelos são de preenchimento. A coluna Resultado é calculada; não substitui o julgamento profissional. Itens 25-8.x e parte dos itens 26-6.x dependem do contexto de emergência ou alta materialidade.</x:v>
      </x:c>
    </x:row>
    <x:row r="6">
      <x:c r="A6" s="10" t="str">
        <x:v>ID</x:v>
      </x:c>
      <x:c r="B6" s="10" t="str">
        <x:v>Base</x:v>
      </x:c>
      <x:c r="C6" s="10" t="str">
        <x:v>Bloco</x:v>
      </x:c>
      <x:c r="D6" s="10" t="str">
        <x:v>Requisito de auditoria</x:v>
      </x:c>
      <x:c r="E6" s="10" t="str">
        <x:v>Evidência esperada</x:v>
      </x:c>
      <x:c r="F6" s="10" t="str">
        <x:v>Aplicável?</x:v>
      </x:c>
      <x:c r="G6" s="10" t="str">
        <x:v>Situação</x:v>
      </x:c>
      <x:c r="H6" s="10" t="str">
        <x:v>Documento/URL</x:v>
      </x:c>
      <x:c r="I6" s="10" t="str">
        <x:v>Pág./linha</x:v>
      </x:c>
      <x:c r="J6" s="10" t="str">
        <x:v>Procedimento realizado</x:v>
      </x:c>
      <x:c r="K6" s="10" t="str">
        <x:v>Responsável</x:v>
      </x:c>
      <x:c r="L6" s="10" t="str">
        <x:v>Data</x:v>
      </x:c>
      <x:c r="M6" s="10" t="str">
        <x:v>Observação/limitação</x:v>
      </x:c>
      <x:c r="N6" s="10" t="str">
        <x:v>Resultado</x:v>
      </x:c>
      <x:c r="O6" s="10" t="str">
        <x:v>Severidade</x:v>
      </x:c>
      <x:c r="P6" s="10" t="str">
        <x:v>Fonte normativa</x:v>
      </x:c>
    </x:row>
    <x:row r="7" ht="58" customHeight="1">
      <x:c r="A7" s="16" t="str">
        <x:v>25-1.1</x:v>
      </x:c>
      <x:c r="B7" s="16" t="str">
        <x:v>NT 001/2025</x:v>
      </x:c>
      <x:c r="C7" s="16" t="str">
        <x:v>1. Planejamento</x:v>
      </x:c>
      <x:c r="D7" s="16" t="str">
        <x:v>Confirmar previsão dos festejos na LOA, em dotação específica ou crédito adicional apto.</x:v>
      </x:c>
      <x:c r="E7" s="16" t="str">
        <x:v>LOA, QDD e eventual lei/decreto de crédito adicional</x:v>
      </x:c>
      <x:c r="F7" s="155" t="str">
        <x:v>Sim</x:v>
      </x:c>
      <x:c r="G7" s="155" t="str">
        <x:v>Não testado</x:v>
      </x:c>
      <x:c r="H7" s="155" t="str"/>
      <x:c r="I7" s="155" t="str"/>
      <x:c r="J7" s="155" t="str"/>
      <x:c r="K7" s="155" t="str"/>
      <x:c r="L7" s="157"/>
      <x:c r="M7" s="155" t="str"/>
      <x:c r="N7" s="16" t="str">
        <x:f>IF(F7="Não","N/A",IF(G7="Atendido","OK",IF(G7="Parcialmente atendido","RESSALVA",IF(G7="Não atendido","ACHADO","PENDENTE"))))</x:f>
        <x:v>PENDENTE</x:v>
      </x:c>
      <x:c r="O7" s="16" t="str">
        <x:v>Média</x:v>
      </x:c>
      <x:c r="P7" s="16" t="str">
        <x:v>NT 001/2025, item 1.1 | https://www.mpba.mp.br/sites/default/files/nota_tecnica_conjunta_001-2025_festejos_juninos_0.pdf</x:v>
      </x:c>
    </x:row>
    <x:row r="8" ht="58" customHeight="1">
      <x:c r="A8" s="17" t="str">
        <x:v>25-1.2</x:v>
      </x:c>
      <x:c r="B8" s="17" t="str">
        <x:v>NT 001/2025</x:v>
      </x:c>
      <x:c r="C8" s="17" t="str">
        <x:v>1. Planejamento</x:v>
      </x:c>
      <x:c r="D8" s="17" t="str">
        <x:v>Verificar planejamento anual da programação festiva e das contratações de artistas/bandas.</x:v>
      </x:c>
      <x:c r="E8" s="17" t="str">
        <x:v>Calendário, plano, ETP, DFD e atos preparatórios</x:v>
      </x:c>
      <x:c r="F8" s="156" t="str">
        <x:v>Sim</x:v>
      </x:c>
      <x:c r="G8" s="156" t="str">
        <x:v>Não testado</x:v>
      </x:c>
      <x:c r="H8" s="156" t="str"/>
      <x:c r="I8" s="156" t="str"/>
      <x:c r="J8" s="156" t="str"/>
      <x:c r="K8" s="156" t="str"/>
      <x:c r="L8" s="158"/>
      <x:c r="M8" s="156" t="str"/>
      <x:c r="N8" s="17" t="str">
        <x:f>IF(F8="Não","N/A",IF(G8="Atendido","OK",IF(G8="Parcialmente atendido","RESSALVA",IF(G8="Não atendido","ACHADO","PENDENTE"))))</x:f>
        <x:v>PENDENTE</x:v>
      </x:c>
      <x:c r="O8" s="17" t="str">
        <x:v>Média</x:v>
      </x:c>
      <x:c r="P8" s="17" t="str">
        <x:v>NT 001/2025, item 1.2 | https://www.mpba.mp.br/sites/default/files/nota_tecnica_conjunta_001-2025_festejos_juninos_0.pdf</x:v>
      </x:c>
    </x:row>
    <x:row r="9" ht="58" customHeight="1">
      <x:c r="A9" s="17" t="str">
        <x:v>25-1.3</x:v>
      </x:c>
      <x:c r="B9" s="17" t="str">
        <x:v>NT 001/2025</x:v>
      </x:c>
      <x:c r="C9" s="17" t="str">
        <x:v>1. Planejamento</x:v>
      </x:c>
      <x:c r="D9" s="17" t="str">
        <x:v>Avaliar queda de arrecadação ou aumento de despesa continuada com efeito nas metas fiscais.</x:v>
      </x:c>
      <x:c r="E9" s="17" t="str">
        <x:v>RREO, metas da LDO, relatório de receita e manifestação técnica</x:v>
      </x:c>
      <x:c r="F9" s="156" t="str">
        <x:v>Sim</x:v>
      </x:c>
      <x:c r="G9" s="156" t="str">
        <x:v>Não testado</x:v>
      </x:c>
      <x:c r="H9" s="156" t="str"/>
      <x:c r="I9" s="156" t="str"/>
      <x:c r="J9" s="156" t="str"/>
      <x:c r="K9" s="156" t="str"/>
      <x:c r="L9" s="158"/>
      <x:c r="M9" s="156" t="str"/>
      <x:c r="N9" s="17" t="str">
        <x:f>IF(F9="Não","N/A",IF(G9="Atendido","OK",IF(G9="Parcialmente atendido","RESSALVA",IF(G9="Não atendido","ACHADO","PENDENTE"))))</x:f>
        <x:v>PENDENTE</x:v>
      </x:c>
      <x:c r="O9" s="17" t="str">
        <x:v>Média</x:v>
      </x:c>
      <x:c r="P9" s="17" t="str">
        <x:v>NT 001/2025, item 1.3; LRF, art. 9º | https://www.mpba.mp.br/sites/default/files/nota_tecnica_conjunta_001-2025_festejos_juninos_0.pdf</x:v>
      </x:c>
    </x:row>
    <x:row r="10" ht="58" customHeight="1">
      <x:c r="A10" s="17" t="str">
        <x:v>25-1.4</x:v>
      </x:c>
      <x:c r="B10" s="17" t="str">
        <x:v>NT 001/2025</x:v>
      </x:c>
      <x:c r="C10" s="17" t="str">
        <x:v>1. Planejamento</x:v>
      </x:c>
      <x:c r="D10" s="17" t="str">
        <x:v>Quantificar gastos com artistas e o custo total do festejo, inclusive estrutura.</x:v>
      </x:c>
      <x:c r="E10" s="17" t="str">
        <x:v>Planilha global de custos, contratos e empenhos</x:v>
      </x:c>
      <x:c r="F10" s="156" t="str">
        <x:v>Sim</x:v>
      </x:c>
      <x:c r="G10" s="156" t="str">
        <x:v>Não testado</x:v>
      </x:c>
      <x:c r="H10" s="156" t="str"/>
      <x:c r="I10" s="156" t="str"/>
      <x:c r="J10" s="156" t="str"/>
      <x:c r="K10" s="156" t="str"/>
      <x:c r="L10" s="158"/>
      <x:c r="M10" s="156" t="str"/>
      <x:c r="N10" s="17" t="str">
        <x:f>IF(F10="Não","N/A",IF(G10="Atendido","OK",IF(G10="Parcialmente atendido","RESSALVA",IF(G10="Não atendido","ACHADO","PENDENTE"))))</x:f>
        <x:v>PENDENTE</x:v>
      </x:c>
      <x:c r="O10" s="17" t="str">
        <x:v>Média</x:v>
      </x:c>
      <x:c r="P10" s="17" t="str">
        <x:v>NT 001/2025, item 1.4 | https://www.mpba.mp.br/sites/default/files/nota_tecnica_conjunta_001-2025_festejos_juninos_0.pdf</x:v>
      </x:c>
    </x:row>
    <x:row r="11" ht="58" customHeight="1">
      <x:c r="A11" s="17" t="str">
        <x:v>25-1.5</x:v>
      </x:c>
      <x:c r="B11" s="17" t="str">
        <x:v>NT 001/2025</x:v>
      </x:c>
      <x:c r="C11" s="17" t="str">
        <x:v>1. Planejamento</x:v>
      </x:c>
      <x:c r="D11" s="17" t="str">
        <x:v>Confirmar publicação dos contratos no PNCP.</x:v>
      </x:c>
      <x:c r="E11" s="17" t="str">
        <x:v>URL, data e comprovante de publicação no PNCP</x:v>
      </x:c>
      <x:c r="F11" s="156" t="str">
        <x:v>Sim</x:v>
      </x:c>
      <x:c r="G11" s="156" t="str">
        <x:v>Não testado</x:v>
      </x:c>
      <x:c r="H11" s="156" t="str"/>
      <x:c r="I11" s="156" t="str"/>
      <x:c r="J11" s="156" t="str"/>
      <x:c r="K11" s="156" t="str"/>
      <x:c r="L11" s="158"/>
      <x:c r="M11" s="156" t="str"/>
      <x:c r="N11" s="17" t="str">
        <x:f>IF(F11="Não","N/A",IF(G11="Atendido","OK",IF(G11="Parcialmente atendido","RESSALVA",IF(G11="Não atendido","ACHADO","PENDENTE"))))</x:f>
        <x:v>PENDENTE</x:v>
      </x:c>
      <x:c r="O11" s="17" t="str">
        <x:v>Média</x:v>
      </x:c>
      <x:c r="P11" s="17" t="str">
        <x:v>NT 001/2025, item 1.5; Lei 14.133/2021, art. 94 | https://www.mpba.mp.br/sites/default/files/nota_tecnica_conjunta_001-2025_festejos_juninos_0.pdf</x:v>
      </x:c>
    </x:row>
    <x:row r="12" ht="58" customHeight="1">
      <x:c r="A12" s="17" t="str">
        <x:v>25-1.6</x:v>
      </x:c>
      <x:c r="B12" s="17" t="str">
        <x:v>NT 001/2025</x:v>
      </x:c>
      <x:c r="C12" s="17" t="str">
        <x:v>1. Planejamento</x:v>
      </x:c>
      <x:c r="D12" s="17" t="str">
        <x:v>Se o município adotar PCA, verificar a previsão dos gastos festivos.</x:v>
      </x:c>
      <x:c r="E12" s="17" t="str">
        <x:v>Plano de Contratações Anual e histórico de alterações</x:v>
      </x:c>
      <x:c r="F12" s="156" t="str">
        <x:v>Sim</x:v>
      </x:c>
      <x:c r="G12" s="156" t="str">
        <x:v>Não testado</x:v>
      </x:c>
      <x:c r="H12" s="156" t="str"/>
      <x:c r="I12" s="156" t="str"/>
      <x:c r="J12" s="156" t="str"/>
      <x:c r="K12" s="156" t="str"/>
      <x:c r="L12" s="158"/>
      <x:c r="M12" s="156" t="str"/>
      <x:c r="N12" s="17" t="str">
        <x:f>IF(F12="Não","N/A",IF(G12="Atendido","OK",IF(G12="Parcialmente atendido","RESSALVA",IF(G12="Não atendido","ACHADO","PENDENTE"))))</x:f>
        <x:v>PENDENTE</x:v>
      </x:c>
      <x:c r="O12" s="17" t="str">
        <x:v>Média</x:v>
      </x:c>
      <x:c r="P12" s="17" t="str">
        <x:v>NT 001/2025, item 1.6 | https://www.mpba.mp.br/sites/default/files/nota_tecnica_conjunta_001-2025_festejos_juninos_0.pdf</x:v>
      </x:c>
    </x:row>
    <x:row r="13" ht="58" customHeight="1">
      <x:c r="A13" s="17" t="str">
        <x:v>25-1.7</x:v>
      </x:c>
      <x:c r="B13" s="17" t="str">
        <x:v>NT 001/2025</x:v>
      </x:c>
      <x:c r="C13" s="17" t="str">
        <x:v>1. Planejamento</x:v>
      </x:c>
      <x:c r="D13" s="17" t="str">
        <x:v>Verificar divulgação dos artefatos de planejamento e contratos no Portal da Transparência.</x:v>
      </x:c>
      <x:c r="E13" s="17" t="str">
        <x:v>URLs, capturas, arquivos e data da coleta</x:v>
      </x:c>
      <x:c r="F13" s="156" t="str">
        <x:v>Sim</x:v>
      </x:c>
      <x:c r="G13" s="156" t="str">
        <x:v>Não testado</x:v>
      </x:c>
      <x:c r="H13" s="156" t="str"/>
      <x:c r="I13" s="156" t="str"/>
      <x:c r="J13" s="156" t="str"/>
      <x:c r="K13" s="156" t="str"/>
      <x:c r="L13" s="158"/>
      <x:c r="M13" s="156" t="str"/>
      <x:c r="N13" s="17" t="str">
        <x:f>IF(F13="Não","N/A",IF(G13="Atendido","OK",IF(G13="Parcialmente atendido","RESSALVA",IF(G13="Não atendido","ACHADO","PENDENTE"))))</x:f>
        <x:v>PENDENTE</x:v>
      </x:c>
      <x:c r="O13" s="17" t="str">
        <x:v>Média</x:v>
      </x:c>
      <x:c r="P13" s="17" t="str">
        <x:v>NT 001/2025, item 1.7 | https://www.mpba.mp.br/sites/default/files/nota_tecnica_conjunta_001-2025_festejos_juninos_0.pdf</x:v>
      </x:c>
    </x:row>
    <x:row r="14" ht="58" customHeight="1">
      <x:c r="A14" s="17" t="str">
        <x:v>25-2.1</x:v>
      </x:c>
      <x:c r="B14" s="17" t="str">
        <x:v>NT 001/2025</x:v>
      </x:c>
      <x:c r="C14" s="17" t="str">
        <x:v>2. Inexigibilidade</x:v>
      </x:c>
      <x:c r="D14" s="17" t="str">
        <x:v>Testar enquadramento da contratação artística no art. 74, II.</x:v>
      </x:c>
      <x:c r="E14" s="17" t="str">
        <x:v>Parecer jurídico, justificativa e documentação do artista</x:v>
      </x:c>
      <x:c r="F14" s="156" t="str">
        <x:v>Sim</x:v>
      </x:c>
      <x:c r="G14" s="156" t="str">
        <x:v>Não testado</x:v>
      </x:c>
      <x:c r="H14" s="156" t="str"/>
      <x:c r="I14" s="156" t="str"/>
      <x:c r="J14" s="156" t="str"/>
      <x:c r="K14" s="156" t="str"/>
      <x:c r="L14" s="158"/>
      <x:c r="M14" s="156" t="str"/>
      <x:c r="N14" s="17" t="str">
        <x:f>IF(F14="Não","N/A",IF(G14="Atendido","OK",IF(G14="Parcialmente atendido","RESSALVA",IF(G14="Não atendido","ACHADO","PENDENTE"))))</x:f>
        <x:v>PENDENTE</x:v>
      </x:c>
      <x:c r="O14" s="17" t="str">
        <x:v>Média</x:v>
      </x:c>
      <x:c r="P14" s="17" t="str">
        <x:v>NT 001/2025, item 2.1; Lei 14.133/2021, art. 74, II | https://www.mpba.mp.br/sites/default/files/nota_tecnica_conjunta_001-2025_festejos_juninos_0.pdf</x:v>
      </x:c>
    </x:row>
    <x:row r="15" ht="58" customHeight="1">
      <x:c r="A15" s="17" t="str">
        <x:v>25-2.2</x:v>
      </x:c>
      <x:c r="B15" s="17" t="str">
        <x:v>NT 001/2025</x:v>
      </x:c>
      <x:c r="C15" s="17" t="str">
        <x:v>2. Inexigibilidade</x:v>
      </x:c>
      <x:c r="D15" s="17" t="str">
        <x:v>Confirmar instrução do processo com os documentos do art. 72.</x:v>
      </x:c>
      <x:c r="E15" s="17" t="str">
        <x:v>DFD, estimativa, pareceres, razão da escolha, preço, habilitação e autorização</x:v>
      </x:c>
      <x:c r="F15" s="156" t="str">
        <x:v>Sim</x:v>
      </x:c>
      <x:c r="G15" s="156" t="str">
        <x:v>Não testado</x:v>
      </x:c>
      <x:c r="H15" s="156" t="str"/>
      <x:c r="I15" s="156" t="str"/>
      <x:c r="J15" s="156" t="str"/>
      <x:c r="K15" s="156" t="str"/>
      <x:c r="L15" s="158"/>
      <x:c r="M15" s="156" t="str"/>
      <x:c r="N15" s="17" t="str">
        <x:f>IF(F15="Não","N/A",IF(G15="Atendido","OK",IF(G15="Parcialmente atendido","RESSALVA",IF(G15="Não atendido","ACHADO","PENDENTE"))))</x:f>
        <x:v>PENDENTE</x:v>
      </x:c>
      <x:c r="O15" s="17" t="str">
        <x:v>Média</x:v>
      </x:c>
      <x:c r="P15" s="17" t="str">
        <x:v>NT 001/2025, item 2.2; Lei 14.133/2021, art. 72 | https://www.mpba.mp.br/sites/default/files/nota_tecnica_conjunta_001-2025_festejos_juninos_0.pdf</x:v>
      </x:c>
    </x:row>
    <x:row r="16" ht="58" customHeight="1">
      <x:c r="A16" s="17" t="str">
        <x:v>25-2.3</x:v>
      </x:c>
      <x:c r="B16" s="17" t="str">
        <x:v>NT 001/2025</x:v>
      </x:c>
      <x:c r="C16" s="17" t="str">
        <x:v>2. Inexigibilidade</x:v>
      </x:c>
      <x:c r="D16" s="17" t="str">
        <x:v>Comprovar consagração pela crítica ou opinião pública local, regional ou nacional.</x:v>
      </x:c>
      <x:c r="E16" s="17" t="str">
        <x:v>Matérias, crítica especializada, divulgação e evidências datadas</x:v>
      </x:c>
      <x:c r="F16" s="156" t="str">
        <x:v>Sim</x:v>
      </x:c>
      <x:c r="G16" s="156" t="str">
        <x:v>Não testado</x:v>
      </x:c>
      <x:c r="H16" s="156" t="str"/>
      <x:c r="I16" s="156" t="str"/>
      <x:c r="J16" s="156" t="str"/>
      <x:c r="K16" s="156" t="str"/>
      <x:c r="L16" s="158"/>
      <x:c r="M16" s="156" t="str"/>
      <x:c r="N16" s="17" t="str">
        <x:f>IF(F16="Não","N/A",IF(G16="Atendido","OK",IF(G16="Parcialmente atendido","RESSALVA",IF(G16="Não atendido","ACHADO","PENDENTE"))))</x:f>
        <x:v>PENDENTE</x:v>
      </x:c>
      <x:c r="O16" s="17" t="str">
        <x:v>Média</x:v>
      </x:c>
      <x:c r="P16" s="17" t="str">
        <x:v>NT 001/2025, item 2.3 | https://www.mpba.mp.br/sites/default/files/nota_tecnica_conjunta_001-2025_festejos_juninos_0.pdf</x:v>
      </x:c>
    </x:row>
    <x:row r="17" ht="58" customHeight="1">
      <x:c r="A17" s="17" t="str">
        <x:v>25-2.4</x:v>
      </x:c>
      <x:c r="B17" s="17" t="str">
        <x:v>NT 001/2025</x:v>
      </x:c>
      <x:c r="C17" s="17" t="str">
        <x:v>2. Inexigibilidade</x:v>
      </x:c>
      <x:c r="D17" s="17" t="str">
        <x:v>Se houver empresário exclusivo, comprovar exclusividade não eventual nem restrita ao evento.</x:v>
      </x:c>
      <x:c r="E17" s="17" t="str">
        <x:v>Contrato/carta de exclusividade registrada e histórico da representação</x:v>
      </x:c>
      <x:c r="F17" s="156" t="str">
        <x:v>Sim</x:v>
      </x:c>
      <x:c r="G17" s="156" t="str">
        <x:v>Não testado</x:v>
      </x:c>
      <x:c r="H17" s="156" t="str"/>
      <x:c r="I17" s="156" t="str"/>
      <x:c r="J17" s="156" t="str"/>
      <x:c r="K17" s="156" t="str"/>
      <x:c r="L17" s="158"/>
      <x:c r="M17" s="156" t="str"/>
      <x:c r="N17" s="17" t="str">
        <x:f>IF(F17="Não","N/A",IF(G17="Atendido","OK",IF(G17="Parcialmente atendido","RESSALVA",IF(G17="Não atendido","ACHADO","PENDENTE"))))</x:f>
        <x:v>PENDENTE</x:v>
      </x:c>
      <x:c r="O17" s="17" t="str">
        <x:v>Média</x:v>
      </x:c>
      <x:c r="P17" s="17" t="str">
        <x:v>NT 001/2025, item 2.4; Lei 14.133/2021, art. 74, §2º | https://www.mpba.mp.br/sites/default/files/nota_tecnica_conjunta_001-2025_festejos_juninos_0.pdf</x:v>
      </x:c>
    </x:row>
    <x:row r="18" ht="58" customHeight="1">
      <x:c r="A18" s="17" t="str">
        <x:v>25-2.5</x:v>
      </x:c>
      <x:c r="B18" s="17" t="str">
        <x:v>NT 001/2025</x:v>
      </x:c>
      <x:c r="C18" s="17" t="str">
        <x:v>2. Inexigibilidade</x:v>
      </x:c>
      <x:c r="D18" s="17" t="str">
        <x:v>Confirmar publicação do contrato artístico no PNCP.</x:v>
      </x:c>
      <x:c r="E18" s="17" t="str">
        <x:v>Registro do PNCP com data compatível com a eficácia</x:v>
      </x:c>
      <x:c r="F18" s="156" t="str">
        <x:v>Sim</x:v>
      </x:c>
      <x:c r="G18" s="156" t="str">
        <x:v>Não testado</x:v>
      </x:c>
      <x:c r="H18" s="156" t="str"/>
      <x:c r="I18" s="156" t="str"/>
      <x:c r="J18" s="156" t="str"/>
      <x:c r="K18" s="156" t="str"/>
      <x:c r="L18" s="158"/>
      <x:c r="M18" s="156" t="str"/>
      <x:c r="N18" s="17" t="str">
        <x:f>IF(F18="Não","N/A",IF(G18="Atendido","OK",IF(G18="Parcialmente atendido","RESSALVA",IF(G18="Não atendido","ACHADO","PENDENTE"))))</x:f>
        <x:v>PENDENTE</x:v>
      </x:c>
      <x:c r="O18" s="17" t="str">
        <x:v>Média</x:v>
      </x:c>
      <x:c r="P18" s="17" t="str">
        <x:v>NT 001/2025, item 2.5; Lei 14.133/2021, art. 94 | https://www.mpba.mp.br/sites/default/files/nota_tecnica_conjunta_001-2025_festejos_juninos_0.pdf</x:v>
      </x:c>
    </x:row>
    <x:row r="19" ht="58" customHeight="1">
      <x:c r="A19" s="17" t="str">
        <x:v>25-2.6</x:v>
      </x:c>
      <x:c r="B19" s="17" t="str">
        <x:v>NT 001/2025</x:v>
      </x:c>
      <x:c r="C19" s="17" t="str">
        <x:v>2. Inexigibilidade</x:v>
      </x:c>
      <x:c r="D19" s="17" t="str">
        <x:v>Verificar divulgação segregada de cachê, músicos/banda, transporte, hospedagem e despesas específicas.</x:v>
      </x:c>
      <x:c r="E19" s="17" t="str">
        <x:v>Contrato, proposta, planilha de composição e publicação</x:v>
      </x:c>
      <x:c r="F19" s="156" t="str">
        <x:v>Sim</x:v>
      </x:c>
      <x:c r="G19" s="156" t="str">
        <x:v>Não testado</x:v>
      </x:c>
      <x:c r="H19" s="156" t="str"/>
      <x:c r="I19" s="156" t="str"/>
      <x:c r="J19" s="156" t="str"/>
      <x:c r="K19" s="156" t="str"/>
      <x:c r="L19" s="158"/>
      <x:c r="M19" s="156" t="str"/>
      <x:c r="N19" s="17" t="str">
        <x:f>IF(F19="Não","N/A",IF(G19="Atendido","OK",IF(G19="Parcialmente atendido","RESSALVA",IF(G19="Não atendido","ACHADO","PENDENTE"))))</x:f>
        <x:v>PENDENTE</x:v>
      </x:c>
      <x:c r="O19" s="17" t="str">
        <x:v>Média</x:v>
      </x:c>
      <x:c r="P19" s="17" t="str">
        <x:v>NT 001/2025, item 2.6; Lei 14.133/2021, art. 94, §2º | https://www.mpba.mp.br/sites/default/files/nota_tecnica_conjunta_001-2025_festejos_juninos_0.pdf</x:v>
      </x:c>
    </x:row>
    <x:row r="20" ht="58" customHeight="1">
      <x:c r="A20" s="17" t="str">
        <x:v>25-2.7</x:v>
      </x:c>
      <x:c r="B20" s="17" t="str">
        <x:v>NT 001/2025</x:v>
      </x:c>
      <x:c r="C20" s="17" t="str">
        <x:v>2. Inexigibilidade</x:v>
      </x:c>
      <x:c r="D20" s="17" t="str">
        <x:v>Se a atração for custeada pelo Estado e cedida ao município, avaliar critérios objetivos e isonômicos.</x:v>
      </x:c>
      <x:c r="E20" s="17" t="str">
        <x:v>Edital/ato de seleção, critérios, beneficiários e parâmetros de custeio</x:v>
      </x:c>
      <x:c r="F20" s="156" t="str">
        <x:v>Sim</x:v>
      </x:c>
      <x:c r="G20" s="156" t="str">
        <x:v>Não testado</x:v>
      </x:c>
      <x:c r="H20" s="156" t="str"/>
      <x:c r="I20" s="156" t="str"/>
      <x:c r="J20" s="156" t="str"/>
      <x:c r="K20" s="156" t="str"/>
      <x:c r="L20" s="158"/>
      <x:c r="M20" s="156" t="str"/>
      <x:c r="N20" s="17" t="str">
        <x:f>IF(F20="Não","N/A",IF(G20="Atendido","OK",IF(G20="Parcialmente atendido","RESSALVA",IF(G20="Não atendido","ACHADO","PENDENTE"))))</x:f>
        <x:v>PENDENTE</x:v>
      </x:c>
      <x:c r="O20" s="17" t="str">
        <x:v>Média</x:v>
      </x:c>
      <x:c r="P20" s="17" t="str">
        <x:v>NT 001/2025, item 2.7 | https://www.mpba.mp.br/sites/default/files/nota_tecnica_conjunta_001-2025_festejos_juninos_0.pdf</x:v>
      </x:c>
    </x:row>
    <x:row r="21" ht="58" customHeight="1">
      <x:c r="A21" s="17" t="str">
        <x:v>25-3.1</x:v>
      </x:c>
      <x:c r="B21" s="17" t="str">
        <x:v>NT 001/2025</x:v>
      </x:c>
      <x:c r="C21" s="17" t="str">
        <x:v>3. Artista não consagrado</x:v>
      </x:c>
      <x:c r="D21" s="17" t="str">
        <x:v>Para artista não consagrado, avaliar credenciamento/chamamento ou concurso e a justificativa de preço e escolha.</x:v>
      </x:c>
      <x:c r="E21" s="17" t="str">
        <x:v>Edital, chamamento, credenciamento, concurso e justificativas</x:v>
      </x:c>
      <x:c r="F21" s="156" t="str">
        <x:v>Sim</x:v>
      </x:c>
      <x:c r="G21" s="156" t="str">
        <x:v>Não testado</x:v>
      </x:c>
      <x:c r="H21" s="156" t="str"/>
      <x:c r="I21" s="156" t="str"/>
      <x:c r="J21" s="156" t="str"/>
      <x:c r="K21" s="156" t="str"/>
      <x:c r="L21" s="158"/>
      <x:c r="M21" s="156" t="str"/>
      <x:c r="N21" s="17" t="str">
        <x:f>IF(F21="Não","N/A",IF(G21="Atendido","OK",IF(G21="Parcialmente atendido","RESSALVA",IF(G21="Não atendido","ACHADO","PENDENTE"))))</x:f>
        <x:v>PENDENTE</x:v>
      </x:c>
      <x:c r="O21" s="17" t="str">
        <x:v>Média</x:v>
      </x:c>
      <x:c r="P21" s="17" t="str">
        <x:v>NT 001/2025, item 3.1; Lei 14.133/2021, arts. 6º, XXXIX, 30 e 74 | https://www.mpba.mp.br/sites/default/files/nota_tecnica_conjunta_001-2025_festejos_juninos_0.pdf</x:v>
      </x:c>
    </x:row>
    <x:row r="22" ht="58" customHeight="1">
      <x:c r="A22" s="17" t="str">
        <x:v>25-4.1</x:v>
      </x:c>
      <x:c r="B22" s="17" t="str">
        <x:v>NT 001/2025</x:v>
      </x:c>
      <x:c r="C22" s="17" t="str">
        <x:v>4. Justificativa de preço</x:v>
      </x:c>
      <x:c r="D22" s="17" t="str">
        <x:v>Verificar justificativa fundamentada e aderência do preço à média e a contratações anteriores.</x:v>
      </x:c>
      <x:c r="E22" s="17" t="str">
        <x:v>Mapa de preços, contratos, notas fiscais e memória de cálculo</x:v>
      </x:c>
      <x:c r="F22" s="156" t="str">
        <x:v>Sim</x:v>
      </x:c>
      <x:c r="G22" s="156" t="str">
        <x:v>Não testado</x:v>
      </x:c>
      <x:c r="H22" s="156" t="str"/>
      <x:c r="I22" s="156" t="str"/>
      <x:c r="J22" s="156" t="str"/>
      <x:c r="K22" s="156" t="str"/>
      <x:c r="L22" s="158"/>
      <x:c r="M22" s="156" t="str"/>
      <x:c r="N22" s="17" t="str">
        <x:f>IF(F22="Não","N/A",IF(G22="Atendido","OK",IF(G22="Parcialmente atendido","RESSALVA",IF(G22="Não atendido","ACHADO","PENDENTE"))))</x:f>
        <x:v>PENDENTE</x:v>
      </x:c>
      <x:c r="O22" s="17" t="str">
        <x:v>Média</x:v>
      </x:c>
      <x:c r="P22" s="17" t="str">
        <x:v>NT 001/2025, item 4.1 | https://www.mpba.mp.br/sites/default/files/nota_tecnica_conjunta_001-2025_festejos_juninos_0.pdf</x:v>
      </x:c>
    </x:row>
    <x:row r="23" ht="58" customHeight="1">
      <x:c r="A23" s="17" t="str">
        <x:v>25-4.2</x:v>
      </x:c>
      <x:c r="B23" s="17" t="str">
        <x:v>NT 001/2025</x:v>
      </x:c>
      <x:c r="C23" s="17" t="str">
        <x:v>4. Justificativa de preço</x:v>
      </x:c>
      <x:c r="D23" s="17" t="str">
        <x:v>Comparar a proposta com contratações semelhantes do artista em até um ano.</x:v>
      </x:c>
      <x:c r="E23" s="17" t="str">
        <x:v>Notas fiscais, contratos idôneos, PNCP, Painel Junino e memória</x:v>
      </x:c>
      <x:c r="F23" s="156" t="str">
        <x:v>Sim</x:v>
      </x:c>
      <x:c r="G23" s="156" t="str">
        <x:v>Não testado</x:v>
      </x:c>
      <x:c r="H23" s="156" t="str"/>
      <x:c r="I23" s="156" t="str"/>
      <x:c r="J23" s="156" t="str"/>
      <x:c r="K23" s="156" t="str"/>
      <x:c r="L23" s="158"/>
      <x:c r="M23" s="156" t="str"/>
      <x:c r="N23" s="17" t="str">
        <x:f>IF(F23="Não","N/A",IF(G23="Atendido","OK",IF(G23="Parcialmente atendido","RESSALVA",IF(G23="Não atendido","ACHADO","PENDENTE"))))</x:f>
        <x:v>PENDENTE</x:v>
      </x:c>
      <x:c r="O23" s="17" t="str">
        <x:v>Média</x:v>
      </x:c>
      <x:c r="P23" s="17" t="str">
        <x:v>NT 001/2025, item 4.2; Lei 14.133/2021, art. 23, §4º | https://www.mpba.mp.br/sites/default/files/nota_tecnica_conjunta_001-2025_festejos_juninos_0.pdf</x:v>
      </x:c>
    </x:row>
    <x:row r="24" ht="58" customHeight="1">
      <x:c r="A24" s="17" t="str">
        <x:v>25-5.1</x:v>
      </x:c>
      <x:c r="B24" s="17" t="str">
        <x:v>NT 001/2025</x:v>
      </x:c>
      <x:c r="C24" s="17" t="str">
        <x:v>5. Infraestrutura</x:v>
      </x:c>
      <x:c r="D24" s="17" t="str">
        <x:v>Confirmar licitação para infraestrutura; inexigibilidade não é cabível por esse fundamento.</x:v>
      </x:c>
      <x:c r="E24" s="17" t="str">
        <x:v>Edital, processo, contrato e fundamento legal</x:v>
      </x:c>
      <x:c r="F24" s="156" t="str">
        <x:v>Sim</x:v>
      </x:c>
      <x:c r="G24" s="156" t="str">
        <x:v>Não testado</x:v>
      </x:c>
      <x:c r="H24" s="156" t="str"/>
      <x:c r="I24" s="156" t="str"/>
      <x:c r="J24" s="156" t="str"/>
      <x:c r="K24" s="156" t="str"/>
      <x:c r="L24" s="158"/>
      <x:c r="M24" s="156" t="str"/>
      <x:c r="N24" s="17" t="str">
        <x:f>IF(F24="Não","N/A",IF(G24="Atendido","OK",IF(G24="Parcialmente atendido","RESSALVA",IF(G24="Não atendido","ACHADO","PENDENTE"))))</x:f>
        <x:v>PENDENTE</x:v>
      </x:c>
      <x:c r="O24" s="17" t="str">
        <x:v>Média</x:v>
      </x:c>
      <x:c r="P24" s="17" t="str">
        <x:v>NT 001/2025, item 5.1 | https://www.mpba.mp.br/sites/default/files/nota_tecnica_conjunta_001-2025_festejos_juninos_0.pdf</x:v>
      </x:c>
    </x:row>
    <x:row r="25" ht="58" customHeight="1">
      <x:c r="A25" s="17" t="str">
        <x:v>25-5.2</x:v>
      </x:c>
      <x:c r="B25" s="17" t="str">
        <x:v>NT 001/2025</x:v>
      </x:c>
      <x:c r="C25" s="17" t="str">
        <x:v>5. Infraestrutura</x:v>
      </x:c>
      <x:c r="D25" s="17" t="str">
        <x:v>Na exploração exclusiva de espaço público, testar publicidade, concorrência e retorno financeiro.</x:v>
      </x:c>
      <x:c r="E25" s="17" t="str">
        <x:v>Processo de concessão/permissão, estudo de valor e receitas</x:v>
      </x:c>
      <x:c r="F25" s="156" t="str">
        <x:v>Sim</x:v>
      </x:c>
      <x:c r="G25" s="156" t="str">
        <x:v>Não testado</x:v>
      </x:c>
      <x:c r="H25" s="156" t="str"/>
      <x:c r="I25" s="156" t="str"/>
      <x:c r="J25" s="156" t="str"/>
      <x:c r="K25" s="156" t="str"/>
      <x:c r="L25" s="158"/>
      <x:c r="M25" s="156" t="str"/>
      <x:c r="N25" s="17" t="str">
        <x:f>IF(F25="Não","N/A",IF(G25="Atendido","OK",IF(G25="Parcialmente atendido","RESSALVA",IF(G25="Não atendido","ACHADO","PENDENTE"))))</x:f>
        <x:v>PENDENTE</x:v>
      </x:c>
      <x:c r="O25" s="17" t="str">
        <x:v>Média</x:v>
      </x:c>
      <x:c r="P25" s="17" t="str">
        <x:v>NT 001/2025, item 5.2 | https://www.mpba.mp.br/sites/default/files/nota_tecnica_conjunta_001-2025_festejos_juninos_0.pdf</x:v>
      </x:c>
    </x:row>
    <x:row r="26" ht="58" customHeight="1">
      <x:c r="A26" s="17" t="str">
        <x:v>25-5.3</x:v>
      </x:c>
      <x:c r="B26" s="17" t="str">
        <x:v>NT 001/2025</x:v>
      </x:c>
      <x:c r="C26" s="17" t="str">
        <x:v>5. Infraestrutura</x:v>
      </x:c>
      <x:c r="D26" s="17" t="str">
        <x:v>Se particular explorar camarote, bebidas, alimentos ou patrocínio em troca de infraestrutura, exigir ETP e viabilidade.</x:v>
      </x:c>
      <x:c r="E26" s="17" t="str">
        <x:v>ETP, estimativas, preços unitários, memórias e documentos de suporte</x:v>
      </x:c>
      <x:c r="F26" s="156" t="str">
        <x:v>Sim</x:v>
      </x:c>
      <x:c r="G26" s="156" t="str">
        <x:v>Não testado</x:v>
      </x:c>
      <x:c r="H26" s="156" t="str"/>
      <x:c r="I26" s="156" t="str"/>
      <x:c r="J26" s="156" t="str"/>
      <x:c r="K26" s="156" t="str"/>
      <x:c r="L26" s="158"/>
      <x:c r="M26" s="156" t="str"/>
      <x:c r="N26" s="17" t="str">
        <x:f>IF(F26="Não","N/A",IF(G26="Atendido","OK",IF(G26="Parcialmente atendido","RESSALVA",IF(G26="Não atendido","ACHADO","PENDENTE"))))</x:f>
        <x:v>PENDENTE</x:v>
      </x:c>
      <x:c r="O26" s="17" t="str">
        <x:v>Média</x:v>
      </x:c>
      <x:c r="P26" s="17" t="str">
        <x:v>NT 001/2025, item 5.3; Lei 14.133/2021, art. 18, §1º, VI | https://www.mpba.mp.br/sites/default/files/nota_tecnica_conjunta_001-2025_festejos_juninos_0.pdf</x:v>
      </x:c>
    </x:row>
    <x:row r="27" ht="58" customHeight="1">
      <x:c r="A27" s="17" t="str">
        <x:v>25-5.4</x:v>
      </x:c>
      <x:c r="B27" s="17" t="str">
        <x:v>NT 001/2025</x:v>
      </x:c>
      <x:c r="C27" s="17" t="str">
        <x:v>5. Infraestrutura</x:v>
      </x:c>
      <x:c r="D27" s="17" t="str">
        <x:v>Em dispensa por pequeno valor, confirmar instrução e limites legais.</x:v>
      </x:c>
      <x:c r="E27" s="17" t="str">
        <x:v>Processo, pesquisa, habilitação, autorização e contrato</x:v>
      </x:c>
      <x:c r="F27" s="156" t="str">
        <x:v>Sim</x:v>
      </x:c>
      <x:c r="G27" s="156" t="str">
        <x:v>Não testado</x:v>
      </x:c>
      <x:c r="H27" s="156" t="str"/>
      <x:c r="I27" s="156" t="str"/>
      <x:c r="J27" s="156" t="str"/>
      <x:c r="K27" s="156" t="str"/>
      <x:c r="L27" s="158"/>
      <x:c r="M27" s="156" t="str"/>
      <x:c r="N27" s="17" t="str">
        <x:f>IF(F27="Não","N/A",IF(G27="Atendido","OK",IF(G27="Parcialmente atendido","RESSALVA",IF(G27="Não atendido","ACHADO","PENDENTE"))))</x:f>
        <x:v>PENDENTE</x:v>
      </x:c>
      <x:c r="O27" s="17" t="str">
        <x:v>Média</x:v>
      </x:c>
      <x:c r="P27" s="17" t="str">
        <x:v>NT 001/2025, item 5.4; Lei 14.133/2021, arts. 72 e 75, I e II | https://www.mpba.mp.br/sites/default/files/nota_tecnica_conjunta_001-2025_festejos_juninos_0.pdf</x:v>
      </x:c>
    </x:row>
    <x:row r="28" ht="58" customHeight="1">
      <x:c r="A28" s="17" t="str">
        <x:v>25-6.1</x:v>
      </x:c>
      <x:c r="B28" s="17" t="str">
        <x:v>NT 001/2025</x:v>
      </x:c>
      <x:c r="C28" s="17" t="str">
        <x:v>6. Saúde financeira</x:v>
      </x:c>
      <x:c r="D28" s="17" t="str">
        <x:v>Segregar a parcela municipal, estadual e federal do custeio.</x:v>
      </x:c>
      <x:c r="E28" s="17" t="str">
        <x:v>Plano de financiamento, convênios, fontes e extratos</x:v>
      </x:c>
      <x:c r="F28" s="156" t="str">
        <x:v>Sim</x:v>
      </x:c>
      <x:c r="G28" s="156" t="str">
        <x:v>Não testado</x:v>
      </x:c>
      <x:c r="H28" s="156" t="str"/>
      <x:c r="I28" s="156" t="str"/>
      <x:c r="J28" s="156" t="str"/>
      <x:c r="K28" s="156" t="str"/>
      <x:c r="L28" s="158"/>
      <x:c r="M28" s="156" t="str"/>
      <x:c r="N28" s="17" t="str">
        <x:f>IF(F28="Não","N/A",IF(G28="Atendido","OK",IF(G28="Parcialmente atendido","RESSALVA",IF(G28="Não atendido","ACHADO","PENDENTE"))))</x:f>
        <x:v>PENDENTE</x:v>
      </x:c>
      <x:c r="O28" s="17" t="str">
        <x:v>Média</x:v>
      </x:c>
      <x:c r="P28" s="17" t="str">
        <x:v>NT 001/2025, item 6.1 | https://www.mpba.mp.br/sites/default/files/nota_tecnica_conjunta_001-2025_festejos_juninos_0.pdf</x:v>
      </x:c>
    </x:row>
    <x:row r="29" ht="58" customHeight="1">
      <x:c r="A29" s="17" t="str">
        <x:v>25-6.2</x:v>
      </x:c>
      <x:c r="B29" s="17" t="str">
        <x:v>NT 001/2025</x:v>
      </x:c>
      <x:c r="C29" s="17" t="str">
        <x:v>6. Saúde financeira</x:v>
      </x:c>
      <x:c r="D29" s="17" t="str">
        <x:v>Confirmar cumprimento dos índices constitucionais de Saúde e Educação no exercício anterior.</x:v>
      </x:c>
      <x:c r="E29" s="17" t="str">
        <x:v>RREO, SIOPS, SIOPE e parecer/prestação de contas</x:v>
      </x:c>
      <x:c r="F29" s="156" t="str">
        <x:v>Sim</x:v>
      </x:c>
      <x:c r="G29" s="156" t="str">
        <x:v>Não testado</x:v>
      </x:c>
      <x:c r="H29" s="156" t="str"/>
      <x:c r="I29" s="156" t="str"/>
      <x:c r="J29" s="156" t="str"/>
      <x:c r="K29" s="156" t="str"/>
      <x:c r="L29" s="158"/>
      <x:c r="M29" s="156" t="str"/>
      <x:c r="N29" s="17" t="str">
        <x:f>IF(F29="Não","N/A",IF(G29="Atendido","OK",IF(G29="Parcialmente atendido","RESSALVA",IF(G29="Não atendido","ACHADO","PENDENTE"))))</x:f>
        <x:v>PENDENTE</x:v>
      </x:c>
      <x:c r="O29" s="17" t="str">
        <x:v>Média</x:v>
      </x:c>
      <x:c r="P29" s="17" t="str">
        <x:v>NT 001/2025, item 6.2 | https://www.mpba.mp.br/sites/default/files/nota_tecnica_conjunta_001-2025_festejos_juninos_0.pdf</x:v>
      </x:c>
    </x:row>
    <x:row r="30" ht="58" customHeight="1">
      <x:c r="A30" s="17" t="str">
        <x:v>25-6.3</x:v>
      </x:c>
      <x:c r="B30" s="17" t="str">
        <x:v>NT 001/2025</x:v>
      </x:c>
      <x:c r="C30" s="17" t="str">
        <x:v>6. Saúde financeira</x:v>
      </x:c>
      <x:c r="D30" s="17" t="str">
        <x:v>Avaliar regularidade de folha, água, energia, despesas correntes e obrigações previdenciárias.</x:v>
      </x:c>
      <x:c r="E30" s="17" t="str">
        <x:v>Folha, certidões, extratos, razão e relatórios de passivos</x:v>
      </x:c>
      <x:c r="F30" s="156" t="str">
        <x:v>Sim</x:v>
      </x:c>
      <x:c r="G30" s="156" t="str">
        <x:v>Não testado</x:v>
      </x:c>
      <x:c r="H30" s="156" t="str"/>
      <x:c r="I30" s="156" t="str"/>
      <x:c r="J30" s="156" t="str"/>
      <x:c r="K30" s="156" t="str"/>
      <x:c r="L30" s="158"/>
      <x:c r="M30" s="156" t="str"/>
      <x:c r="N30" s="17" t="str">
        <x:f>IF(F30="Não","N/A",IF(G30="Atendido","OK",IF(G30="Parcialmente atendido","RESSALVA",IF(G30="Não atendido","ACHADO","PENDENTE"))))</x:f>
        <x:v>PENDENTE</x:v>
      </x:c>
      <x:c r="O30" s="17" t="str">
        <x:v>Média</x:v>
      </x:c>
      <x:c r="P30" s="17" t="str">
        <x:v>NT 001/2025, item 6.3 | https://www.mpba.mp.br/sites/default/files/nota_tecnica_conjunta_001-2025_festejos_juninos_0.pdf</x:v>
      </x:c>
    </x:row>
    <x:row r="31" ht="58" customHeight="1">
      <x:c r="A31" s="17" t="str">
        <x:v>25-6.4</x:v>
      </x:c>
      <x:c r="B31" s="17" t="str">
        <x:v>NT 001/2025</x:v>
      </x:c>
      <x:c r="C31" s="17" t="str">
        <x:v>6. Saúde financeira</x:v>
      </x:c>
      <x:c r="D31" s="17" t="str">
        <x:v>Verificar disponibilidade de caixa do exercício anterior no Anexo 5 do RGF do 3º quadrimestre.</x:v>
      </x:c>
      <x:c r="E31" s="17" t="str">
        <x:v>RGF Anexo 5, razão, bancos e conciliação</x:v>
      </x:c>
      <x:c r="F31" s="156" t="str">
        <x:v>Sim</x:v>
      </x:c>
      <x:c r="G31" s="156" t="str">
        <x:v>Não testado</x:v>
      </x:c>
      <x:c r="H31" s="156" t="str"/>
      <x:c r="I31" s="156" t="str"/>
      <x:c r="J31" s="156" t="str"/>
      <x:c r="K31" s="156" t="str"/>
      <x:c r="L31" s="158"/>
      <x:c r="M31" s="156" t="str"/>
      <x:c r="N31" s="17" t="str">
        <x:f>IF(F31="Não","N/A",IF(G31="Atendido","OK",IF(G31="Parcialmente atendido","RESSALVA",IF(G31="Não atendido","ACHADO","PENDENTE"))))</x:f>
        <x:v>PENDENTE</x:v>
      </x:c>
      <x:c r="O31" s="17" t="str">
        <x:v>Média</x:v>
      </x:c>
      <x:c r="P31" s="17" t="str">
        <x:v>NT 001/2025, item 6.4 | https://www.mpba.mp.br/sites/default/files/nota_tecnica_conjunta_001-2025_festejos_juninos_0.pdf</x:v>
      </x:c>
    </x:row>
    <x:row r="32" ht="58" customHeight="1">
      <x:c r="A32" s="17" t="str">
        <x:v>25-6.5</x:v>
      </x:c>
      <x:c r="B32" s="17" t="str">
        <x:v>NT 001/2025</x:v>
      </x:c>
      <x:c r="C32" s="17" t="str">
        <x:v>6. Saúde financeira</x:v>
      </x:c>
      <x:c r="D32" s="17" t="str">
        <x:v>Confirmar que cada processo contém informação suficiente sobre a saúde financeira municipal.</x:v>
      </x:c>
      <x:c r="E32" s="17" t="str">
        <x:v>Nota técnica financeira anexada ao processo</x:v>
      </x:c>
      <x:c r="F32" s="156" t="str">
        <x:v>Sim</x:v>
      </x:c>
      <x:c r="G32" s="156" t="str">
        <x:v>Não testado</x:v>
      </x:c>
      <x:c r="H32" s="156" t="str"/>
      <x:c r="I32" s="156" t="str"/>
      <x:c r="J32" s="156" t="str"/>
      <x:c r="K32" s="156" t="str"/>
      <x:c r="L32" s="158"/>
      <x:c r="M32" s="156" t="str"/>
      <x:c r="N32" s="17" t="str">
        <x:f>IF(F32="Não","N/A",IF(G32="Atendido","OK",IF(G32="Parcialmente atendido","RESSALVA",IF(G32="Não atendido","ACHADO","PENDENTE"))))</x:f>
        <x:v>PENDENTE</x:v>
      </x:c>
      <x:c r="O32" s="17" t="str">
        <x:v>Média</x:v>
      </x:c>
      <x:c r="P32" s="17" t="str">
        <x:v>NT 001/2025, item 6.5 | https://www.mpba.mp.br/sites/default/files/nota_tecnica_conjunta_001-2025_festejos_juninos_0.pdf</x:v>
      </x:c>
    </x:row>
    <x:row r="33" ht="58" customHeight="1">
      <x:c r="A33" s="17" t="str">
        <x:v>25-7.1</x:v>
      </x:c>
      <x:c r="B33" s="17" t="str">
        <x:v>NT 001/2025</x:v>
      </x:c>
      <x:c r="C33" s="17" t="str">
        <x:v>7. Transparência</x:v>
      </x:c>
      <x:c r="D33" s="17" t="str">
        <x:v>Verificar prestação de contas e declaração tempestiva e fidedigna no Painel Junino.</x:v>
      </x:c>
      <x:c r="E33" s="17" t="str">
        <x:v>Painel, contratos, pagamentos, arquivos de transmissão e conciliação</x:v>
      </x:c>
      <x:c r="F33" s="156" t="str">
        <x:v>Sim</x:v>
      </x:c>
      <x:c r="G33" s="156" t="str">
        <x:v>Não testado</x:v>
      </x:c>
      <x:c r="H33" s="156" t="str"/>
      <x:c r="I33" s="156" t="str"/>
      <x:c r="J33" s="156" t="str"/>
      <x:c r="K33" s="156" t="str"/>
      <x:c r="L33" s="158"/>
      <x:c r="M33" s="156" t="str"/>
      <x:c r="N33" s="17" t="str">
        <x:f>IF(F33="Não","N/A",IF(G33="Atendido","OK",IF(G33="Parcialmente atendido","RESSALVA",IF(G33="Não atendido","ACHADO","PENDENTE"))))</x:f>
        <x:v>PENDENTE</x:v>
      </x:c>
      <x:c r="O33" s="17" t="str">
        <x:v>Média</x:v>
      </x:c>
      <x:c r="P33" s="17" t="str">
        <x:v>NT 001/2025, item 7.1 | https://www.mpba.mp.br/sites/default/files/nota_tecnica_conjunta_001-2025_festejos_juninos_0.pdf</x:v>
      </x:c>
    </x:row>
    <x:row r="34" ht="58" customHeight="1">
      <x:c r="A34" s="17" t="str">
        <x:v>25-8.1</x:v>
      </x:c>
      <x:c r="B34" s="17" t="str">
        <x:v>NT 001/2025</x:v>
      </x:c>
      <x:c r="C34" s="17" t="str">
        <x:v>8. Emergência/calamidade</x:v>
      </x:c>
      <x:c r="D34" s="17" t="str">
        <x:v>Se houver emergência/calamidade, aplicar todos os testes anteriores com atenção reforçada à saúde financeira.</x:v>
      </x:c>
      <x:c r="E34" s="17" t="str">
        <x:v>Decreto, processo do evento e matriz completa de riscos</x:v>
      </x:c>
      <x:c r="F34" s="156" t="str">
        <x:v>Sim</x:v>
      </x:c>
      <x:c r="G34" s="156" t="str">
        <x:v>Não testado</x:v>
      </x:c>
      <x:c r="H34" s="156" t="str"/>
      <x:c r="I34" s="156" t="str"/>
      <x:c r="J34" s="156" t="str"/>
      <x:c r="K34" s="156" t="str"/>
      <x:c r="L34" s="158"/>
      <x:c r="M34" s="156" t="str"/>
      <x:c r="N34" s="17" t="str">
        <x:f>IF(F34="Não","N/A",IF(G34="Atendido","OK",IF(G34="Parcialmente atendido","RESSALVA",IF(G34="Não atendido","ACHADO","PENDENTE"))))</x:f>
        <x:v>PENDENTE</x:v>
      </x:c>
      <x:c r="O34" s="17" t="str">
        <x:v>Média</x:v>
      </x:c>
      <x:c r="P34" s="17" t="str">
        <x:v>NT 001/2025, item 8.1 | https://www.mpba.mp.br/sites/default/files/nota_tecnica_conjunta_001-2025_festejos_juninos_0.pdf</x:v>
      </x:c>
    </x:row>
    <x:row r="35" ht="58" customHeight="1">
      <x:c r="A35" s="17" t="str">
        <x:v>25-8.2</x:v>
      </x:c>
      <x:c r="B35" s="17" t="str">
        <x:v>NT 001/2025</x:v>
      </x:c>
      <x:c r="C35" s="17" t="str">
        <x:v>8. Emergência/calamidade</x:v>
      </x:c>
      <x:c r="D35" s="17" t="str">
        <x:v>Verificar inexistência de remanejamentos, transferências, transposições ou suplementações para conter a emergência.</x:v>
      </x:c>
      <x:c r="E35" s="17" t="str">
        <x:v>Alterações orçamentárias, empenhos e fontes</x:v>
      </x:c>
      <x:c r="F35" s="156" t="str">
        <x:v>Sim</x:v>
      </x:c>
      <x:c r="G35" s="156" t="str">
        <x:v>Não testado</x:v>
      </x:c>
      <x:c r="H35" s="156" t="str"/>
      <x:c r="I35" s="156" t="str"/>
      <x:c r="J35" s="156" t="str"/>
      <x:c r="K35" s="156" t="str"/>
      <x:c r="L35" s="158"/>
      <x:c r="M35" s="156" t="str"/>
      <x:c r="N35" s="17" t="str">
        <x:f>IF(F35="Não","N/A",IF(G35="Atendido","OK",IF(G35="Parcialmente atendido","RESSALVA",IF(G35="Não atendido","ACHADO","PENDENTE"))))</x:f>
        <x:v>PENDENTE</x:v>
      </x:c>
      <x:c r="O35" s="17" t="str">
        <x:v>Média</x:v>
      </x:c>
      <x:c r="P35" s="17" t="str">
        <x:v>NT 001/2025, item 8.2 | https://www.mpba.mp.br/sites/default/files/nota_tecnica_conjunta_001-2025_festejos_juninos_0.pdf</x:v>
      </x:c>
    </x:row>
    <x:row r="36" ht="58" customHeight="1">
      <x:c r="A36" s="17" t="str">
        <x:v>25-8.3</x:v>
      </x:c>
      <x:c r="B36" s="17" t="str">
        <x:v>NT 001/2025</x:v>
      </x:c>
      <x:c r="C36" s="17" t="str">
        <x:v>8. Emergência/calamidade</x:v>
      </x:c>
      <x:c r="D36" s="17" t="str">
        <x:v>Confirmar que recursos recebidos em razão da emergência/calamidade não custearam o festejo.</x:v>
      </x:c>
      <x:c r="E36" s="17" t="str">
        <x:v>Convênios, fontes/destinações, bancos e rastreamento</x:v>
      </x:c>
      <x:c r="F36" s="156" t="str">
        <x:v>Sim</x:v>
      </x:c>
      <x:c r="G36" s="156" t="str">
        <x:v>Não testado</x:v>
      </x:c>
      <x:c r="H36" s="156" t="str"/>
      <x:c r="I36" s="156" t="str"/>
      <x:c r="J36" s="156" t="str"/>
      <x:c r="K36" s="156" t="str"/>
      <x:c r="L36" s="158"/>
      <x:c r="M36" s="156" t="str"/>
      <x:c r="N36" s="17" t="str">
        <x:f>IF(F36="Não","N/A",IF(G36="Atendido","OK",IF(G36="Parcialmente atendido","RESSALVA",IF(G36="Não atendido","ACHADO","PENDENTE"))))</x:f>
        <x:v>PENDENTE</x:v>
      </x:c>
      <x:c r="O36" s="17" t="str">
        <x:v>Média</x:v>
      </x:c>
      <x:c r="P36" s="17" t="str">
        <x:v>NT 001/2025, item 8.3 | https://www.mpba.mp.br/sites/default/files/nota_tecnica_conjunta_001-2025_festejos_juninos_0.pdf</x:v>
      </x:c>
    </x:row>
    <x:row r="37" ht="58" customHeight="1">
      <x:c r="A37" s="17" t="str">
        <x:v>25-8.4</x:v>
      </x:c>
      <x:c r="B37" s="17" t="str">
        <x:v>NT 001/2025</x:v>
      </x:c>
      <x:c r="C37" s="17" t="str">
        <x:v>8. Emergência/calamidade</x:v>
      </x:c>
      <x:c r="D37" s="17" t="str">
        <x:v>Verificar se foi evitado projeto de suplementação orçamentária para o festejo.</x:v>
      </x:c>
      <x:c r="E37" s="17" t="str">
        <x:v>Projetos de lei, leis, decretos e histórico da dotação</x:v>
      </x:c>
      <x:c r="F37" s="156" t="str">
        <x:v>Sim</x:v>
      </x:c>
      <x:c r="G37" s="156" t="str">
        <x:v>Não testado</x:v>
      </x:c>
      <x:c r="H37" s="156" t="str"/>
      <x:c r="I37" s="156" t="str"/>
      <x:c r="J37" s="156" t="str"/>
      <x:c r="K37" s="156" t="str"/>
      <x:c r="L37" s="158"/>
      <x:c r="M37" s="156" t="str"/>
      <x:c r="N37" s="17" t="str">
        <x:f>IF(F37="Não","N/A",IF(G37="Atendido","OK",IF(G37="Parcialmente atendido","RESSALVA",IF(G37="Não atendido","ACHADO","PENDENTE"))))</x:f>
        <x:v>PENDENTE</x:v>
      </x:c>
      <x:c r="O37" s="17" t="str">
        <x:v>Média</x:v>
      </x:c>
      <x:c r="P37" s="17" t="str">
        <x:v>NT 001/2025, item 8.4 | https://www.mpba.mp.br/sites/default/files/nota_tecnica_conjunta_001-2025_festejos_juninos_0.pdf</x:v>
      </x:c>
    </x:row>
    <x:row r="38" ht="58" customHeight="1">
      <x:c r="A38" s="17" t="str">
        <x:v>25-8.5</x:v>
      </x:c>
      <x:c r="B38" s="17" t="str">
        <x:v>NT 001/2025</x:v>
      </x:c>
      <x:c r="C38" s="17" t="str">
        <x:v>8. Emergência/calamidade</x:v>
      </x:c>
      <x:c r="D38" s="17" t="str">
        <x:v>Exigir estudo do impacto orçamentário-financeiro, receitas, despesas, viabilidade e sustentabilidade fiscal.</x:v>
      </x:c>
      <x:c r="E38" s="17" t="str">
        <x:v>Estudo técnico, premissas, memórias e pareceres</x:v>
      </x:c>
      <x:c r="F38" s="156" t="str">
        <x:v>Sim</x:v>
      </x:c>
      <x:c r="G38" s="156" t="str">
        <x:v>Não testado</x:v>
      </x:c>
      <x:c r="H38" s="156" t="str"/>
      <x:c r="I38" s="156" t="str"/>
      <x:c r="J38" s="156" t="str"/>
      <x:c r="K38" s="156" t="str"/>
      <x:c r="L38" s="158"/>
      <x:c r="M38" s="156" t="str"/>
      <x:c r="N38" s="17" t="str">
        <x:f>IF(F38="Não","N/A",IF(G38="Atendido","OK",IF(G38="Parcialmente atendido","RESSALVA",IF(G38="Não atendido","ACHADO","PENDENTE"))))</x:f>
        <x:v>PENDENTE</x:v>
      </x:c>
      <x:c r="O38" s="17" t="str">
        <x:v>Média</x:v>
      </x:c>
      <x:c r="P38" s="17" t="str">
        <x:v>NT 001/2025, item 8.5 | https://www.mpba.mp.br/sites/default/files/nota_tecnica_conjunta_001-2025_festejos_juninos_0.pdf</x:v>
      </x:c>
    </x:row>
    <x:row r="39" ht="58" customHeight="1">
      <x:c r="A39" s="17" t="str">
        <x:v>25-8.6</x:v>
      </x:c>
      <x:c r="B39" s="17" t="str">
        <x:v>NT 001/2025</x:v>
      </x:c>
      <x:c r="C39" s="17" t="str">
        <x:v>8. Emergência/calamidade</x:v>
      </x:c>
      <x:c r="D39" s="17" t="str">
        <x:v>Confirmar declaração dos gastos no Painel Junino.</x:v>
      </x:c>
      <x:c r="E39" s="17" t="str">
        <x:v>Protocolo, tela do Painel e conciliação com a execução</x:v>
      </x:c>
      <x:c r="F39" s="156" t="str">
        <x:v>Sim</x:v>
      </x:c>
      <x:c r="G39" s="156" t="str">
        <x:v>Não testado</x:v>
      </x:c>
      <x:c r="H39" s="156" t="str"/>
      <x:c r="I39" s="156" t="str"/>
      <x:c r="J39" s="156" t="str"/>
      <x:c r="K39" s="156" t="str"/>
      <x:c r="L39" s="158"/>
      <x:c r="M39" s="156" t="str"/>
      <x:c r="N39" s="17" t="str">
        <x:f>IF(F39="Não","N/A",IF(G39="Atendido","OK",IF(G39="Parcialmente atendido","RESSALVA",IF(G39="Não atendido","ACHADO","PENDENTE"))))</x:f>
        <x:v>PENDENTE</x:v>
      </x:c>
      <x:c r="O39" s="17" t="str">
        <x:v>Média</x:v>
      </x:c>
      <x:c r="P39" s="17" t="str">
        <x:v>NT 001/2025, item 8.6 | https://www.mpba.mp.br/sites/default/files/nota_tecnica_conjunta_001-2025_festejos_juninos_0.pdf</x:v>
      </x:c>
    </x:row>
    <x:row r="40" ht="58" customHeight="1">
      <x:c r="A40" s="17" t="str">
        <x:v>26-4.1</x:v>
      </x:c>
      <x:c r="B40" s="17" t="str">
        <x:v>NT 01/2026</x:v>
      </x:c>
      <x:c r="C40" s="17" t="str">
        <x:v>9. Comparabilidade</x:v>
      </x:c>
      <x:c r="D40" s="17" t="str">
        <x:v>Segregar cachê líquido de transporte, hospedagem, alimentação, camarim e rider.</x:v>
      </x:c>
      <x:c r="E40" s="17" t="str">
        <x:v>Proposta, contrato e planilha segregada</x:v>
      </x:c>
      <x:c r="F40" s="156" t="str">
        <x:v>Sim</x:v>
      </x:c>
      <x:c r="G40" s="156" t="str">
        <x:v>Não testado</x:v>
      </x:c>
      <x:c r="H40" s="156" t="str"/>
      <x:c r="I40" s="156" t="str"/>
      <x:c r="J40" s="156" t="str"/>
      <x:c r="K40" s="156" t="str"/>
      <x:c r="L40" s="158"/>
      <x:c r="M40" s="156" t="str"/>
      <x:c r="N40" s="17" t="str">
        <x:f>IF(F40="Não","N/A",IF(G40="Atendido","OK",IF(G40="Parcialmente atendido","RESSALVA",IF(G40="Não atendido","ACHADO","PENDENTE"))))</x:f>
        <x:v>PENDENTE</x:v>
      </x:c>
      <x:c r="O40" s="17" t="str">
        <x:v>Média</x:v>
      </x:c>
      <x:c r="P40" s="17" t="str">
        <x:v>NT 01/2026, definições e item 4 | https://www.tcm.ba.gov.br/wp-content/uploads/2026/04/nota_tecnica_conjunta_festejos_juninos_01_2026.pdf</x:v>
      </x:c>
    </x:row>
    <x:row r="41" ht="58" customHeight="1">
      <x:c r="A41" s="17" t="str">
        <x:v>26-4.2</x:v>
      </x:c>
      <x:c r="B41" s="17" t="str">
        <x:v>NT 01/2026</x:v>
      </x:c>
      <x:c r="C41" s="17" t="str">
        <x:v>9. Comparabilidade</x:v>
      </x:c>
      <x:c r="D41" s="17" t="str">
        <x:v>Formar a base principal com contratos do artista no Estado entre 01/05 e 31/07/2025.</x:v>
      </x:c>
      <x:c r="E41" s="17" t="str">
        <x:v>PNCP, Painel Junino, portais e contratos</x:v>
      </x:c>
      <x:c r="F41" s="156" t="str">
        <x:v>Sim</x:v>
      </x:c>
      <x:c r="G41" s="156" t="str">
        <x:v>Não testado</x:v>
      </x:c>
      <x:c r="H41" s="156" t="str"/>
      <x:c r="I41" s="156" t="str"/>
      <x:c r="J41" s="156" t="str"/>
      <x:c r="K41" s="156" t="str"/>
      <x:c r="L41" s="158"/>
      <x:c r="M41" s="156" t="str"/>
      <x:c r="N41" s="17" t="str">
        <x:f>IF(F41="Não","N/A",IF(G41="Atendido","OK",IF(G41="Parcialmente atendido","RESSALVA",IF(G41="Não atendido","ACHADO","PENDENTE"))))</x:f>
        <x:v>PENDENTE</x:v>
      </x:c>
      <x:c r="O41" s="17" t="str">
        <x:v>Média</x:v>
      </x:c>
      <x:c r="P41" s="17" t="str">
        <x:v>NT 01/2026, item 4 | https://www.tcm.ba.gov.br/wp-content/uploads/2026/04/nota_tecnica_conjunta_festejos_juninos_01_2026.pdf</x:v>
      </x:c>
    </x:row>
    <x:row r="42" ht="58" customHeight="1">
      <x:c r="A42" s="17" t="str">
        <x:v>26-4.3</x:v>
      </x:c>
      <x:c r="B42" s="17" t="str">
        <x:v>NT 01/2026</x:v>
      </x:c>
      <x:c r="C42" s="17" t="str">
        <x:v>9. Comparabilidade</x:v>
      </x:c>
      <x:c r="D42" s="17" t="str">
        <x:v>Padronizar nome artístico e, quando possível, CPF/CNPJ para evitar duplicidade ou omissão.</x:v>
      </x:c>
      <x:c r="E42" s="17" t="str">
        <x:v>Cadastro de partes e memória de saneamento</x:v>
      </x:c>
      <x:c r="F42" s="156" t="str">
        <x:v>Sim</x:v>
      </x:c>
      <x:c r="G42" s="156" t="str">
        <x:v>Não testado</x:v>
      </x:c>
      <x:c r="H42" s="156" t="str"/>
      <x:c r="I42" s="156" t="str"/>
      <x:c r="J42" s="156" t="str"/>
      <x:c r="K42" s="156" t="str"/>
      <x:c r="L42" s="158"/>
      <x:c r="M42" s="156" t="str"/>
      <x:c r="N42" s="17" t="str">
        <x:f>IF(F42="Não","N/A",IF(G42="Atendido","OK",IF(G42="Parcialmente atendido","RESSALVA",IF(G42="Não atendido","ACHADO","PENDENTE"))))</x:f>
        <x:v>PENDENTE</x:v>
      </x:c>
      <x:c r="O42" s="17" t="str">
        <x:v>Média</x:v>
      </x:c>
      <x:c r="P42" s="17" t="str">
        <x:v>NT 01/2026, item 4 | https://www.tcm.ba.gov.br/wp-content/uploads/2026/04/nota_tecnica_conjunta_festejos_juninos_01_2026.pdf</x:v>
      </x:c>
    </x:row>
    <x:row r="43" ht="58" customHeight="1">
      <x:c r="A43" s="17" t="str">
        <x:v>26-4.4</x:v>
      </x:c>
      <x:c r="B43" s="17" t="str">
        <x:v>NT 01/2026</x:v>
      </x:c>
      <x:c r="C43" s="17" t="str">
        <x:v>9. Comparabilidade</x:v>
      </x:c>
      <x:c r="D43" s="17" t="str">
        <x:v>Calcular a média apenas dos cachês válidos e documentar inclusões e exclusões.</x:v>
      </x:c>
      <x:c r="E43" s="17" t="str">
        <x:v>Planilha de contratos e fórmula reproduzível</x:v>
      </x:c>
      <x:c r="F43" s="156" t="str">
        <x:v>Sim</x:v>
      </x:c>
      <x:c r="G43" s="156" t="str">
        <x:v>Não testado</x:v>
      </x:c>
      <x:c r="H43" s="156" t="str"/>
      <x:c r="I43" s="156" t="str"/>
      <x:c r="J43" s="156" t="str"/>
      <x:c r="K43" s="156" t="str"/>
      <x:c r="L43" s="158"/>
      <x:c r="M43" s="156" t="str"/>
      <x:c r="N43" s="17" t="str">
        <x:f>IF(F43="Não","N/A",IF(G43="Atendido","OK",IF(G43="Parcialmente atendido","RESSALVA",IF(G43="Não atendido","ACHADO","PENDENTE"))))</x:f>
        <x:v>PENDENTE</x:v>
      </x:c>
      <x:c r="O43" s="17" t="str">
        <x:v>Média</x:v>
      </x:c>
      <x:c r="P43" s="17" t="str">
        <x:v>NT 01/2026, item 4 | https://www.tcm.ba.gov.br/wp-content/uploads/2026/04/nota_tecnica_conjunta_festejos_juninos_01_2026.pdf</x:v>
      </x:c>
    </x:row>
    <x:row r="44" ht="58" customHeight="1">
      <x:c r="A44" s="17" t="str">
        <x:v>26-4.5</x:v>
      </x:c>
      <x:c r="B44" s="17" t="str">
        <x:v>NT 01/2026</x:v>
      </x:c>
      <x:c r="C44" s="17" t="str">
        <x:v>9. Comparabilidade</x:v>
      </x:c>
      <x:c r="D44" s="17" t="str">
        <x:v>Atualizar a média pelo IPCA e anexar memória do índice e período.</x:v>
      </x:c>
      <x:c r="E44" s="17" t="str">
        <x:v>Série do IPCA, período, fórmula e resultado</x:v>
      </x:c>
      <x:c r="F44" s="156" t="str">
        <x:v>Sim</x:v>
      </x:c>
      <x:c r="G44" s="156" t="str">
        <x:v>Não testado</x:v>
      </x:c>
      <x:c r="H44" s="156" t="str"/>
      <x:c r="I44" s="156" t="str"/>
      <x:c r="J44" s="156" t="str"/>
      <x:c r="K44" s="156" t="str"/>
      <x:c r="L44" s="158"/>
      <x:c r="M44" s="156" t="str"/>
      <x:c r="N44" s="17" t="str">
        <x:f>IF(F44="Não","N/A",IF(G44="Atendido","OK",IF(G44="Parcialmente atendido","RESSALVA",IF(G44="Não atendido","ACHADO","PENDENTE"))))</x:f>
        <x:v>PENDENTE</x:v>
      </x:c>
      <x:c r="O44" s="17" t="str">
        <x:v>Média</x:v>
      </x:c>
      <x:c r="P44" s="17" t="str">
        <x:v>NT 01/2026, item 4 | https://www.tcm.ba.gov.br/wp-content/uploads/2026/04/nota_tecnica_conjunta_festejos_juninos_01_2026.pdf</x:v>
      </x:c>
    </x:row>
    <x:row r="45" ht="58" customHeight="1">
      <x:c r="A45" s="17" t="str">
        <x:v>26-5.1</x:v>
      </x:c>
      <x:c r="B45" s="17" t="str">
        <x:v>NT 01/2026</x:v>
      </x:c>
      <x:c r="C45" s="17" t="str">
        <x:v>10. Base insuficiente</x:v>
      </x:c>
      <x:c r="D45" s="17" t="str">
        <x:v>Se a amostra junina for insuficiente, ampliar a busca para os 12 meses anteriores, com justificativa.</x:v>
      </x:c>
      <x:c r="E45" s="17" t="str">
        <x:v>Pesquisa ampliada e justificativa do recorte</x:v>
      </x:c>
      <x:c r="F45" s="156" t="str">
        <x:v>Sim</x:v>
      </x:c>
      <x:c r="G45" s="156" t="str">
        <x:v>Não testado</x:v>
      </x:c>
      <x:c r="H45" s="156" t="str"/>
      <x:c r="I45" s="156" t="str"/>
      <x:c r="J45" s="156" t="str"/>
      <x:c r="K45" s="156" t="str"/>
      <x:c r="L45" s="158"/>
      <x:c r="M45" s="156" t="str"/>
      <x:c r="N45" s="17" t="str">
        <x:f>IF(F45="Não","N/A",IF(G45="Atendido","OK",IF(G45="Parcialmente atendido","RESSALVA",IF(G45="Não atendido","ACHADO","PENDENTE"))))</x:f>
        <x:v>PENDENTE</x:v>
      </x:c>
      <x:c r="O45" s="17" t="str">
        <x:v>Média</x:v>
      </x:c>
      <x:c r="P45" s="17" t="str">
        <x:v>NT 01/2026, item 5 | https://www.tcm.ba.gov.br/wp-content/uploads/2026/04/nota_tecnica_conjunta_festejos_juninos_01_2026.pdf</x:v>
      </x:c>
    </x:row>
    <x:row r="46" ht="58" customHeight="1">
      <x:c r="A46" s="17" t="str">
        <x:v>26-5.2</x:v>
      </x:c>
      <x:c r="B46" s="17" t="str">
        <x:v>NT 01/2026</x:v>
      </x:c>
      <x:c r="C46" s="17" t="str">
        <x:v>10. Base insuficiente</x:v>
      </x:c>
      <x:c r="D46" s="17" t="str">
        <x:v>Persistindo insuficiência, exigir prova do preço em contratações semelhantes, inclusive privadas.</x:v>
      </x:c>
      <x:c r="E46" s="17" t="str">
        <x:v>Notas fiscais e documentos idôneos</x:v>
      </x:c>
      <x:c r="F46" s="156" t="str">
        <x:v>Sim</x:v>
      </x:c>
      <x:c r="G46" s="156" t="str">
        <x:v>Não testado</x:v>
      </x:c>
      <x:c r="H46" s="156" t="str"/>
      <x:c r="I46" s="156" t="str"/>
      <x:c r="J46" s="156" t="str"/>
      <x:c r="K46" s="156" t="str"/>
      <x:c r="L46" s="158"/>
      <x:c r="M46" s="156" t="str"/>
      <x:c r="N46" s="17" t="str">
        <x:f>IF(F46="Não","N/A",IF(G46="Atendido","OK",IF(G46="Parcialmente atendido","RESSALVA",IF(G46="Não atendido","ACHADO","PENDENTE"))))</x:f>
        <x:v>PENDENTE</x:v>
      </x:c>
      <x:c r="O46" s="17" t="str">
        <x:v>Média</x:v>
      </x:c>
      <x:c r="P46" s="17" t="str">
        <x:v>NT 01/2026, item 5; Lei 14.133/2021, art. 23, §4º | https://www.tcm.ba.gov.br/wp-content/uploads/2026/04/nota_tecnica_conjunta_festejos_juninos_01_2026.pdf</x:v>
      </x:c>
    </x:row>
    <x:row r="47" ht="58" customHeight="1">
      <x:c r="A47" s="17" t="str">
        <x:v>26-5.3</x:v>
      </x:c>
      <x:c r="B47" s="17" t="str">
        <x:v>NT 01/2026</x:v>
      </x:c>
      <x:c r="C47" s="17" t="str">
        <x:v>10. Base insuficiente</x:v>
      </x:c>
      <x:c r="D47" s="17" t="str">
        <x:v>Se houver notoriedade recente, exigir evidências contemporâneas da mudança de mercado.</x:v>
      </x:c>
      <x:c r="E47" s="17" t="str">
        <x:v>Contratos recentes, PNCP, documentos e motivação</x:v>
      </x:c>
      <x:c r="F47" s="156" t="str">
        <x:v>Sim</x:v>
      </x:c>
      <x:c r="G47" s="156" t="str">
        <x:v>Não testado</x:v>
      </x:c>
      <x:c r="H47" s="156" t="str"/>
      <x:c r="I47" s="156" t="str"/>
      <x:c r="J47" s="156" t="str"/>
      <x:c r="K47" s="156" t="str"/>
      <x:c r="L47" s="158"/>
      <x:c r="M47" s="156" t="str"/>
      <x:c r="N47" s="17" t="str">
        <x:f>IF(F47="Não","N/A",IF(G47="Atendido","OK",IF(G47="Parcialmente atendido","RESSALVA",IF(G47="Não atendido","ACHADO","PENDENTE"))))</x:f>
        <x:v>PENDENTE</x:v>
      </x:c>
      <x:c r="O47" s="17" t="str">
        <x:v>Média</x:v>
      </x:c>
      <x:c r="P47" s="17" t="str">
        <x:v>NT 01/2026, item 5 | https://www.tcm.ba.gov.br/wp-content/uploads/2026/04/nota_tecnica_conjunta_festejos_juninos_01_2026.pdf</x:v>
      </x:c>
    </x:row>
    <x:row r="48" ht="58" customHeight="1">
      <x:c r="A48" s="17" t="str">
        <x:v>26-6.1</x:v>
      </x:c>
      <x:c r="B48" s="17" t="str">
        <x:v>NT 01/2026</x:v>
      </x:c>
      <x:c r="C48" s="17" t="str">
        <x:v>11. Alta materialidade</x:v>
      </x:c>
      <x:c r="D48" s="17" t="str">
        <x:v>Aplicar alerta estatístico de alta materialidade; na Bahia, valor acima de R$ 700 mil exige atenção reforçada.</x:v>
      </x:c>
      <x:c r="E48" s="17" t="str">
        <x:v>Distribuição de 2025, quartis/percentis e contrato testado</x:v>
      </x:c>
      <x:c r="F48" s="156" t="str">
        <x:v>Sim</x:v>
      </x:c>
      <x:c r="G48" s="156" t="str">
        <x:v>Não testado</x:v>
      </x:c>
      <x:c r="H48" s="156" t="str"/>
      <x:c r="I48" s="156" t="str"/>
      <x:c r="J48" s="156" t="str"/>
      <x:c r="K48" s="156" t="str"/>
      <x:c r="L48" s="158"/>
      <x:c r="M48" s="156" t="str"/>
      <x:c r="N48" s="17" t="str">
        <x:f>IF(F48="Não","N/A",IF(G48="Atendido","OK",IF(G48="Parcialmente atendido","RESSALVA",IF(G48="Não atendido","ACHADO","PENDENTE"))))</x:f>
        <x:v>PENDENTE</x:v>
      </x:c>
      <x:c r="O48" s="17" t="str">
        <x:v>Média</x:v>
      </x:c>
      <x:c r="P48" s="17" t="str">
        <x:v>NT 01/2026, item 6 | https://www.tcm.ba.gov.br/wp-content/uploads/2026/04/nota_tecnica_conjunta_festejos_juninos_01_2026.pdf</x:v>
      </x:c>
    </x:row>
    <x:row r="49" ht="58" customHeight="1">
      <x:c r="A49" s="17" t="str">
        <x:v>26-6.2</x:v>
      </x:c>
      <x:c r="B49" s="17" t="str">
        <x:v>NT 01/2026</x:v>
      </x:c>
      <x:c r="C49" s="17" t="str">
        <x:v>11. Alta materialidade</x:v>
      </x:c>
      <x:c r="D49" s="17" t="str">
        <x:v>Para alta materialidade, anexar RREO, RGF, caixa, controle interno e regularidade das obrigações essenciais.</x:v>
      </x:c>
      <x:c r="E49" s="17" t="str">
        <x:v>Pacote financeiro e manifestação fundamentada</x:v>
      </x:c>
      <x:c r="F49" s="156" t="str">
        <x:v>Sim</x:v>
      </x:c>
      <x:c r="G49" s="156" t="str">
        <x:v>Não testado</x:v>
      </x:c>
      <x:c r="H49" s="156" t="str"/>
      <x:c r="I49" s="156" t="str"/>
      <x:c r="J49" s="156" t="str"/>
      <x:c r="K49" s="156" t="str"/>
      <x:c r="L49" s="158"/>
      <x:c r="M49" s="156" t="str"/>
      <x:c r="N49" s="17" t="str">
        <x:f>IF(F49="Não","N/A",IF(G49="Atendido","OK",IF(G49="Parcialmente atendido","RESSALVA",IF(G49="Não atendido","ACHADO","PENDENTE"))))</x:f>
        <x:v>PENDENTE</x:v>
      </x:c>
      <x:c r="O49" s="17" t="str">
        <x:v>Média</x:v>
      </x:c>
      <x:c r="P49" s="17" t="str">
        <x:v>NT 01/2026, item 6 | https://www.tcm.ba.gov.br/wp-content/uploads/2026/04/nota_tecnica_conjunta_festejos_juninos_01_2026.pdf</x:v>
      </x:c>
    </x:row>
    <x:row r="50" ht="58" customHeight="1">
      <x:c r="A50" s="17" t="str">
        <x:v>26-6.3</x:v>
      </x:c>
      <x:c r="B50" s="17" t="str">
        <x:v>NT 01/2026</x:v>
      </x:c>
      <x:c r="C50" s="17" t="str">
        <x:v>11. Alta materialidade</x:v>
      </x:c>
      <x:c r="D50" s="17" t="str">
        <x:v>Demonstrar capacidade de pagamento sem comprometer serviços prioritários.</x:v>
      </x:c>
      <x:c r="E50" s="17" t="str">
        <x:v>Fluxo de caixa, obrigações, riscos e parecer</x:v>
      </x:c>
      <x:c r="F50" s="156" t="str">
        <x:v>Sim</x:v>
      </x:c>
      <x:c r="G50" s="156" t="str">
        <x:v>Não testado</x:v>
      </x:c>
      <x:c r="H50" s="156" t="str"/>
      <x:c r="I50" s="156" t="str"/>
      <x:c r="J50" s="156" t="str"/>
      <x:c r="K50" s="156" t="str"/>
      <x:c r="L50" s="158"/>
      <x:c r="M50" s="156" t="str"/>
      <x:c r="N50" s="17" t="str">
        <x:f>IF(F50="Não","N/A",IF(G50="Atendido","OK",IF(G50="Parcialmente atendido","RESSALVA",IF(G50="Não atendido","ACHADO","PENDENTE"))))</x:f>
        <x:v>PENDENTE</x:v>
      </x:c>
      <x:c r="O50" s="17" t="str">
        <x:v>Média</x:v>
      </x:c>
      <x:c r="P50" s="17" t="str">
        <x:v>NT 01/2026, item 6 | https://www.tcm.ba.gov.br/wp-content/uploads/2026/04/nota_tecnica_conjunta_festejos_juninos_01_2026.pdf</x:v>
      </x:c>
    </x:row>
    <x:row r="51" ht="58" customHeight="1">
      <x:c r="A51" s="17" t="str">
        <x:v>26-6.4</x:v>
      </x:c>
      <x:c r="B51" s="17" t="str">
        <x:v>NT 01/2026</x:v>
      </x:c>
      <x:c r="C51" s="17" t="str">
        <x:v>11. Alta materialidade</x:v>
      </x:c>
      <x:c r="D51" s="17" t="str">
        <x:v>Obter declaração de inexistência de suplementação/remanejamento da Cultura, salvo superávit comprovado.</x:v>
      </x:c>
      <x:c r="E51" s="17" t="str">
        <x:v>Declaração e atos orçamentários</x:v>
      </x:c>
      <x:c r="F51" s="156" t="str">
        <x:v>Sim</x:v>
      </x:c>
      <x:c r="G51" s="156" t="str">
        <x:v>Não testado</x:v>
      </x:c>
      <x:c r="H51" s="156" t="str"/>
      <x:c r="I51" s="156" t="str"/>
      <x:c r="J51" s="156" t="str"/>
      <x:c r="K51" s="156" t="str"/>
      <x:c r="L51" s="158"/>
      <x:c r="M51" s="156" t="str"/>
      <x:c r="N51" s="17" t="str">
        <x:f>IF(F51="Não","N/A",IF(G51="Atendido","OK",IF(G51="Parcialmente atendido","RESSALVA",IF(G51="Não atendido","ACHADO","PENDENTE"))))</x:f>
        <x:v>PENDENTE</x:v>
      </x:c>
      <x:c r="O51" s="17" t="str">
        <x:v>Média</x:v>
      </x:c>
      <x:c r="P51" s="17" t="str">
        <x:v>NT 01/2026, item 6 | https://www.tcm.ba.gov.br/wp-content/uploads/2026/04/nota_tecnica_conjunta_festejos_juninos_01_2026.pdf</x:v>
      </x:c>
    </x:row>
    <x:row r="52" ht="58" customHeight="1">
      <x:c r="A52" s="17" t="str">
        <x:v>26-6.5</x:v>
      </x:c>
      <x:c r="B52" s="17" t="str">
        <x:v>NT 01/2026</x:v>
      </x:c>
      <x:c r="C52" s="17" t="str">
        <x:v>11. Alta materialidade</x:v>
      </x:c>
      <x:c r="D52" s="17" t="str">
        <x:v>Obter declaração do chefe do Executivo sobre emergência/calamidade e mora da folha.</x:v>
      </x:c>
      <x:c r="E52" s="17" t="str">
        <x:v>Declaração e provas de folha/decreto</x:v>
      </x:c>
      <x:c r="F52" s="156" t="str">
        <x:v>Sim</x:v>
      </x:c>
      <x:c r="G52" s="156" t="str">
        <x:v>Não testado</x:v>
      </x:c>
      <x:c r="H52" s="156" t="str"/>
      <x:c r="I52" s="156" t="str"/>
      <x:c r="J52" s="156" t="str"/>
      <x:c r="K52" s="156" t="str"/>
      <x:c r="L52" s="158"/>
      <x:c r="M52" s="156" t="str"/>
      <x:c r="N52" s="17" t="str">
        <x:f>IF(F52="Não","N/A",IF(G52="Atendido","OK",IF(G52="Parcialmente atendido","RESSALVA",IF(G52="Não atendido","ACHADO","PENDENTE"))))</x:f>
        <x:v>PENDENTE</x:v>
      </x:c>
      <x:c r="O52" s="17" t="str">
        <x:v>Média</x:v>
      </x:c>
      <x:c r="P52" s="17" t="str">
        <x:v>NT 01/2026, item 6 | https://www.tcm.ba.gov.br/wp-content/uploads/2026/04/nota_tecnica_conjunta_festejos_juninos_01_2026.pdf</x:v>
      </x:c>
    </x:row>
    <x:row r="53" ht="58" customHeight="1">
      <x:c r="A53" s="17" t="str">
        <x:v>26-7.1</x:v>
      </x:c>
      <x:c r="B53" s="17" t="str">
        <x:v>NT 01/2026</x:v>
      </x:c>
      <x:c r="C53" s="17" t="str">
        <x:v>12. Economicidade global</x:v>
      </x:c>
      <x:c r="D53" s="17" t="str">
        <x:v>Comparar o gasto total do evento com o exercício anterior atualizado pelo IPCA.</x:v>
      </x:c>
      <x:c r="E53" s="17" t="str">
        <x:v>Planilhas globais dos dois exercícios e memória do IPCA</x:v>
      </x:c>
      <x:c r="F53" s="156" t="str">
        <x:v>Sim</x:v>
      </x:c>
      <x:c r="G53" s="156" t="str">
        <x:v>Não testado</x:v>
      </x:c>
      <x:c r="H53" s="156" t="str"/>
      <x:c r="I53" s="156" t="str"/>
      <x:c r="J53" s="156" t="str"/>
      <x:c r="K53" s="156" t="str"/>
      <x:c r="L53" s="158"/>
      <x:c r="M53" s="156" t="str"/>
      <x:c r="N53" s="17" t="str">
        <x:f>IF(F53="Não","N/A",IF(G53="Atendido","OK",IF(G53="Parcialmente atendido","RESSALVA",IF(G53="Não atendido","ACHADO","PENDENTE"))))</x:f>
        <x:v>PENDENTE</x:v>
      </x:c>
      <x:c r="O53" s="17" t="str">
        <x:v>Média</x:v>
      </x:c>
      <x:c r="P53" s="17" t="str">
        <x:v>NT 01/2026, economicidade global | https://www.tcm.ba.gov.br/wp-content/uploads/2026/04/nota_tecnica_conjunta_festejos_juninos_01_2026.pdf</x:v>
      </x:c>
    </x:row>
    <x:row r="54" ht="58" customHeight="1">
      <x:c r="A54" s="17" t="str">
        <x:v>26-7.2</x:v>
      </x:c>
      <x:c r="B54" s="17" t="str">
        <x:v>NT 01/2026</x:v>
      </x:c>
      <x:c r="C54" s="17" t="str">
        <x:v>12. Economicidade global</x:v>
      </x:c>
      <x:c r="D54" s="17" t="str">
        <x:v>Verificar fidedignidade e simetria entre Painel Junino e dados enviados ao Tribunal de Contas.</x:v>
      </x:c>
      <x:c r="E54" s="17" t="str">
        <x:v>Painel, SIGA/e-TCM e conciliação de divergências</x:v>
      </x:c>
      <x:c r="F54" s="156" t="str">
        <x:v>Sim</x:v>
      </x:c>
      <x:c r="G54" s="156" t="str">
        <x:v>Não testado</x:v>
      </x:c>
      <x:c r="H54" s="156" t="str"/>
      <x:c r="I54" s="156" t="str"/>
      <x:c r="J54" s="156" t="str"/>
      <x:c r="K54" s="156" t="str"/>
      <x:c r="L54" s="158"/>
      <x:c r="M54" s="156" t="str"/>
      <x:c r="N54" s="17" t="str">
        <x:f>IF(F54="Não","N/A",IF(G54="Atendido","OK",IF(G54="Parcialmente atendido","RESSALVA",IF(G54="Não atendido","ACHADO","PENDENTE"))))</x:f>
        <x:v>PENDENTE</x:v>
      </x:c>
      <x:c r="O54" s="17" t="str">
        <x:v>Média</x:v>
      </x:c>
      <x:c r="P54" s="17" t="str">
        <x:v>NT 01/2026, item 4 | https://www.tcm.ba.gov.br/wp-content/uploads/2026/04/nota_tecnica_conjunta_festejos_juninos_01_2026.pdf</x:v>
      </x:c>
    </x:row>
    <x:row r="55" ht="58" customHeight="1">
      <x:c r="A55" s="17" t="str">
        <x:v>TCM-2.1</x:v>
      </x:c>
      <x:c r="B55" s="17" t="str">
        <x:v>Instr. TCM 02/2005</x:v>
      </x:c>
      <x:c r="C55" s="17" t="str">
        <x:v>13. Processo e motivação</x:v>
      </x:c>
      <x:c r="D55" s="17" t="str">
        <x:v>Confirmar exposição de motivos, autuação, protocolo e numeração do processo administrativo.</x:v>
      </x:c>
      <x:c r="E55" s="17" t="str">
        <x:v>Exposição de motivos, capa, autuação, protocolo e índice</x:v>
      </x:c>
      <x:c r="F55" s="156" t="str">
        <x:v>Sim</x:v>
      </x:c>
      <x:c r="G55" s="156" t="str">
        <x:v>Não testado</x:v>
      </x:c>
      <x:c r="H55" s="156" t="str"/>
      <x:c r="I55" s="156" t="str"/>
      <x:c r="J55" s="156" t="str"/>
      <x:c r="K55" s="156" t="str"/>
      <x:c r="L55" s="158"/>
      <x:c r="M55" s="156" t="str"/>
      <x:c r="N55" s="17" t="str">
        <x:f>IF(F55="Não","N/A",IF(G55="Atendido","OK",IF(G55="Parcialmente atendido","RESSALVA",IF(G55="Não atendido","ACHADO","PENDENTE"))))</x:f>
        <x:v>PENDENTE</x:v>
      </x:c>
      <x:c r="O55" s="17" t="str">
        <x:v>Média</x:v>
      </x:c>
      <x:c r="P55" s="17" t="str">
        <x:v>Instrução TCM 02/2005, art. 2º | https://www.tcm.ba.gov.br/wp-content/uploads/2015/05/Instrucao-02-2005.CONTRATACAO-DE-BANDAS-_alterada-pela-Instrucao-TCM-nn-01-2017_-public.13.05.pdf</x:v>
      </x:c>
    </x:row>
    <x:row r="56" ht="58" customHeight="1">
      <x:c r="A56" s="17" t="str">
        <x:v>TCM-2.2</x:v>
      </x:c>
      <x:c r="B56" s="17" t="str">
        <x:v>Instr. TCM 02/2005</x:v>
      </x:c>
      <x:c r="C56" s="17" t="str">
        <x:v>13. Processo e motivação</x:v>
      </x:c>
      <x:c r="D56" s="17" t="str">
        <x:v>Obter manifestação formal da área financeira sobre disponibilidade orçamentária e financeira.</x:v>
      </x:c>
      <x:c r="E56" s="17" t="str">
        <x:v>Declaração financeira, saldo da dotação, fluxo de caixa e reserva</x:v>
      </x:c>
      <x:c r="F56" s="156" t="str">
        <x:v>Sim</x:v>
      </x:c>
      <x:c r="G56" s="156" t="str">
        <x:v>Não testado</x:v>
      </x:c>
      <x:c r="H56" s="156" t="str"/>
      <x:c r="I56" s="156" t="str"/>
      <x:c r="J56" s="156" t="str"/>
      <x:c r="K56" s="156" t="str"/>
      <x:c r="L56" s="158"/>
      <x:c r="M56" s="156" t="str"/>
      <x:c r="N56" s="17" t="str">
        <x:f>IF(F56="Não","N/A",IF(G56="Atendido","OK",IF(G56="Parcialmente atendido","RESSALVA",IF(G56="Não atendido","ACHADO","PENDENTE"))))</x:f>
        <x:v>PENDENTE</x:v>
      </x:c>
      <x:c r="O56" s="17" t="str">
        <x:v>Média</x:v>
      </x:c>
      <x:c r="P56" s="17" t="str">
        <x:v>Instrução TCM 02/2005, art. 2º, §1º; art. 3º, §1º | https://www.tcm.ba.gov.br/wp-content/uploads/2015/05/Instrucao-02-2005.CONTRATACAO-DE-BANDAS-_alterada-pela-Instrucao-TCM-nn-01-2017_-public.13.05.pdf</x:v>
      </x:c>
    </x:row>
    <x:row r="57" ht="58" customHeight="1">
      <x:c r="A57" s="17" t="str">
        <x:v>TCM-3.1</x:v>
      </x:c>
      <x:c r="B57" s="17" t="str">
        <x:v>Instr. TCM 02/2005</x:v>
      </x:c>
      <x:c r="C57" s="17" t="str">
        <x:v>14. Inexigibilidade e partes</x:v>
      </x:c>
      <x:c r="D57" s="17" t="str">
        <x:v>Verificar identificação da atração, razões da escolha, valor, forma de pagamento, regularidade e consagração.</x:v>
      </x:c>
      <x:c r="E57" s="17" t="str">
        <x:v>Justificativa, habilitação, preço, pagamento e provas de consagração</x:v>
      </x:c>
      <x:c r="F57" s="156" t="str">
        <x:v>Sim</x:v>
      </x:c>
      <x:c r="G57" s="156" t="str">
        <x:v>Não testado</x:v>
      </x:c>
      <x:c r="H57" s="156" t="str"/>
      <x:c r="I57" s="156" t="str"/>
      <x:c r="J57" s="156" t="str"/>
      <x:c r="K57" s="156" t="str"/>
      <x:c r="L57" s="158"/>
      <x:c r="M57" s="156" t="str"/>
      <x:c r="N57" s="17" t="str">
        <x:f>IF(F57="Não","N/A",IF(G57="Atendido","OK",IF(G57="Parcialmente atendido","RESSALVA",IF(G57="Não atendido","ACHADO","PENDENTE"))))</x:f>
        <x:v>PENDENTE</x:v>
      </x:c>
      <x:c r="O57" s="17" t="str">
        <x:v>Média</x:v>
      </x:c>
      <x:c r="P57" s="17" t="str">
        <x:v>Instrução TCM 02/2005, art. 3º, I a V, compatibilizado com Lei 14.133/2021 | https://www.tcm.ba.gov.br/wp-content/uploads/2015/05/Instrucao-02-2005.CONTRATACAO-DE-BANDAS-_alterada-pela-Instrucao-TCM-nn-01-2017_-public.13.05.pdf</x:v>
      </x:c>
    </x:row>
    <x:row r="58" ht="58" customHeight="1">
      <x:c r="A58" s="17" t="str">
        <x:v>TCM-3.2</x:v>
      </x:c>
      <x:c r="B58" s="17" t="str">
        <x:v>Instr. TCM 02/2005</x:v>
      </x:c>
      <x:c r="C58" s="17" t="str">
        <x:v>14. Inexigibilidade e partes</x:v>
      </x:c>
      <x:c r="D58" s="17" t="str">
        <x:v>Testar exclusividade não eventual ou precária e não restrita ao dia/local da apresentação.</x:v>
      </x:c>
      <x:c r="E58" s="17" t="str">
        <x:v>Contrato/carta registrada, cadeia de representação e histórico</x:v>
      </x:c>
      <x:c r="F58" s="156" t="str">
        <x:v>Sim</x:v>
      </x:c>
      <x:c r="G58" s="156" t="str">
        <x:v>Não testado</x:v>
      </x:c>
      <x:c r="H58" s="156" t="str"/>
      <x:c r="I58" s="156" t="str"/>
      <x:c r="J58" s="156" t="str"/>
      <x:c r="K58" s="156" t="str"/>
      <x:c r="L58" s="158"/>
      <x:c r="M58" s="156" t="str"/>
      <x:c r="N58" s="17" t="str">
        <x:f>IF(F58="Não","N/A",IF(G58="Atendido","OK",IF(G58="Parcialmente atendido","RESSALVA",IF(G58="Não atendido","ACHADO","PENDENTE"))))</x:f>
        <x:v>PENDENTE</x:v>
      </x:c>
      <x:c r="O58" s="17" t="str">
        <x:v>Média</x:v>
      </x:c>
      <x:c r="P58" s="17" t="str">
        <x:v>Instrução TCM 02/2005, art. 3º, VI e VII, redação da Instrução 01/2017 | https://www.tcm.ba.gov.br/wp-content/uploads/2015/05/Instrucao-02-2005.CONTRATACAO-DE-BANDAS-_alterada-pela-Instrucao-TCM-nn-01-2017_-public.13.05.pdf</x:v>
      </x:c>
    </x:row>
    <x:row r="59" ht="58" customHeight="1">
      <x:c r="A59" s="17" t="str">
        <x:v>TCM-4.1</x:v>
      </x:c>
      <x:c r="B59" s="17" t="str">
        <x:v>Instr. TCM 02/2005</x:v>
      </x:c>
      <x:c r="C59" s="17" t="str">
        <x:v>14. Inexigibilidade e partes</x:v>
      </x:c>
      <x:c r="D59" s="17" t="str">
        <x:v>Segregar a contratação artística dos serviços de palco, som, iluminação, transporte, hospedagem e demais estruturas.</x:v>
      </x:c>
      <x:c r="E59" s="17" t="str">
        <x:v>Processos, objetos, planilhas e contratos separados</x:v>
      </x:c>
      <x:c r="F59" s="156" t="str">
        <x:v>Sim</x:v>
      </x:c>
      <x:c r="G59" s="156" t="str">
        <x:v>Não testado</x:v>
      </x:c>
      <x:c r="H59" s="156" t="str"/>
      <x:c r="I59" s="156" t="str"/>
      <x:c r="J59" s="156" t="str"/>
      <x:c r="K59" s="156" t="str"/>
      <x:c r="L59" s="158"/>
      <x:c r="M59" s="156" t="str"/>
      <x:c r="N59" s="17" t="str">
        <x:f>IF(F59="Não","N/A",IF(G59="Atendido","OK",IF(G59="Parcialmente atendido","RESSALVA",IF(G59="Não atendido","ACHADO","PENDENTE"))))</x:f>
        <x:v>PENDENTE</x:v>
      </x:c>
      <x:c r="O59" s="17" t="str">
        <x:v>Média</x:v>
      </x:c>
      <x:c r="P59" s="17" t="str">
        <x:v>Instrução TCM 02/2005, art. 4º; Lei 14.133/2021, art. 74, II | https://www.tcm.ba.gov.br/wp-content/uploads/2015/05/Instrucao-02-2005.CONTRATACAO-DE-BANDAS-_alterada-pela-Instrucao-TCM-nn-01-2017_-public.13.05.pdf</x:v>
      </x:c>
    </x:row>
    <x:row r="60" ht="58" customHeight="1">
      <x:c r="A60" s="17" t="str">
        <x:v>TCM-6.1</x:v>
      </x:c>
      <x:c r="B60" s="17" t="str">
        <x:v>Instr. TCM 02/2005</x:v>
      </x:c>
      <x:c r="C60" s="17" t="str">
        <x:v>15. Contrato e execução</x:v>
      </x:c>
      <x:c r="D60" s="17" t="str">
        <x:v>Confirmar que o contrato foi celebrado com o artista ou empresário que comprove exclusividade válida.</x:v>
      </x:c>
      <x:c r="E60" s="17" t="str">
        <x:v>Contrato, representação e poderes do signatário</x:v>
      </x:c>
      <x:c r="F60" s="156" t="str">
        <x:v>Sim</x:v>
      </x:c>
      <x:c r="G60" s="156" t="str">
        <x:v>Não testado</x:v>
      </x:c>
      <x:c r="H60" s="156" t="str"/>
      <x:c r="I60" s="156" t="str"/>
      <x:c r="J60" s="156" t="str"/>
      <x:c r="K60" s="156" t="str"/>
      <x:c r="L60" s="158"/>
      <x:c r="M60" s="156" t="str"/>
      <x:c r="N60" s="17" t="str">
        <x:f>IF(F60="Não","N/A",IF(G60="Atendido","OK",IF(G60="Parcialmente atendido","RESSALVA",IF(G60="Não atendido","ACHADO","PENDENTE"))))</x:f>
        <x:v>PENDENTE</x:v>
      </x:c>
      <x:c r="O60" s="17" t="str">
        <x:v>Média</x:v>
      </x:c>
      <x:c r="P60" s="17" t="str">
        <x:v>Instrução TCM 02/2005, arts. 6º e 8º | https://www.tcm.ba.gov.br/wp-content/uploads/2015/05/Instrucao-02-2005.CONTRATACAO-DE-BANDAS-_alterada-pela-Instrucao-TCM-nn-01-2017_-public.13.05.pdf</x:v>
      </x:c>
    </x:row>
    <x:row r="61" ht="58" customHeight="1">
      <x:c r="A61" s="17" t="str">
        <x:v>TCM-7.1</x:v>
      </x:c>
      <x:c r="B61" s="17" t="str">
        <x:v>Instr. TCM 02/2005</x:v>
      </x:c>
      <x:c r="C61" s="17" t="str">
        <x:v>15. Contrato e execução</x:v>
      </x:c>
      <x:c r="D61" s="17" t="str">
        <x:v>Verificar cláusulas essenciais: atração, data, hora, local, duração, preço, pagamento, crédito, deveres, sanções, rescisão, vinculação e foro.</x:v>
      </x:c>
      <x:c r="E61" s="17" t="str">
        <x:v>Contrato e publicação do extrato/PNCP</x:v>
      </x:c>
      <x:c r="F61" s="156" t="str">
        <x:v>Sim</x:v>
      </x:c>
      <x:c r="G61" s="156" t="str">
        <x:v>Não testado</x:v>
      </x:c>
      <x:c r="H61" s="156" t="str"/>
      <x:c r="I61" s="156" t="str"/>
      <x:c r="J61" s="156" t="str"/>
      <x:c r="K61" s="156" t="str"/>
      <x:c r="L61" s="158"/>
      <x:c r="M61" s="156" t="str"/>
      <x:c r="N61" s="17" t="str">
        <x:f>IF(F61="Não","N/A",IF(G61="Atendido","OK",IF(G61="Parcialmente atendido","RESSALVA",IF(G61="Não atendido","ACHADO","PENDENTE"))))</x:f>
        <x:v>PENDENTE</x:v>
      </x:c>
      <x:c r="O61" s="17" t="str">
        <x:v>Média</x:v>
      </x:c>
      <x:c r="P61" s="17" t="str">
        <x:v>Instrução TCM 02/2005, art. 7º, compatibilizado com Lei 14.133/2021 | https://www.tcm.ba.gov.br/wp-content/uploads/2015/05/Instrucao-02-2005.CONTRATACAO-DE-BANDAS-_alterada-pela-Instrucao-TCM-nn-01-2017_-public.13.05.pdf</x:v>
      </x:c>
    </x:row>
    <x:row r="62" ht="58" customHeight="1">
      <x:c r="A62" s="17" t="str">
        <x:v>TCM-7.2</x:v>
      </x:c>
      <x:c r="B62" s="17" t="str">
        <x:v>Instr. TCM 02/2005</x:v>
      </x:c>
      <x:c r="C62" s="17" t="str">
        <x:v>15. Contrato e execução</x:v>
      </x:c>
      <x:c r="D62" s="17" t="str">
        <x:v>Se houver pagamento antecipado, exigir previsão, motivação, salvaguardas e registro como antecipação até a regular liquidação.</x:v>
      </x:c>
      <x:c r="E62" s="17" t="str">
        <x:v>Cláusula, justificativa, garantia, registro contábil, nota de liquidação e prova da apresentação</x:v>
      </x:c>
      <x:c r="F62" s="156" t="str">
        <x:v>Sim</x:v>
      </x:c>
      <x:c r="G62" s="156" t="str">
        <x:v>Não testado</x:v>
      </x:c>
      <x:c r="H62" s="156" t="str"/>
      <x:c r="I62" s="156" t="str"/>
      <x:c r="J62" s="156" t="str"/>
      <x:c r="K62" s="156" t="str"/>
      <x:c r="L62" s="158"/>
      <x:c r="M62" s="156" t="str"/>
      <x:c r="N62" s="17" t="str">
        <x:f>IF(F62="Não","N/A",IF(G62="Atendido","OK",IF(G62="Parcialmente atendido","RESSALVA",IF(G62="Não atendido","ACHADO","PENDENTE"))))</x:f>
        <x:v>PENDENTE</x:v>
      </x:c>
      <x:c r="O62" s="17" t="str">
        <x:v>Média</x:v>
      </x:c>
      <x:c r="P62" s="17" t="str">
        <x:v>Instrução TCM 02/2005, art. 7º, §§1º e 2º; Lei 14.133/2021 | https://www.tcm.ba.gov.br/wp-content/uploads/2015/05/Instrucao-02-2005.CONTRATACAO-DE-BANDAS-_alterada-pela-Instrucao-TCM-nn-01-2017_-public.13.05.pdf</x:v>
      </x:c>
    </x:row>
    <x:row r="63" ht="58" customHeight="1">
      <x:c r="A63" s="17" t="str">
        <x:v>TCM-8.1</x:v>
      </x:c>
      <x:c r="B63" s="17" t="str">
        <x:v>Instr. TCM 02/2005</x:v>
      </x:c>
      <x:c r="C63" s="17" t="str">
        <x:v>15. Contrato e execução</x:v>
      </x:c>
      <x:c r="D63" s="17" t="str">
        <x:v>Confirmar poderes de quem assinou a carta/contrato de exclusividade, conforme ato societário ou estatuto.</x:v>
      </x:c>
      <x:c r="E63" s="17" t="str">
        <x:v>Contrato social/estatuto, procuração e documento de exclusividade</x:v>
      </x:c>
      <x:c r="F63" s="156" t="str">
        <x:v>Sim</x:v>
      </x:c>
      <x:c r="G63" s="156" t="str">
        <x:v>Não testado</x:v>
      </x:c>
      <x:c r="H63" s="156" t="str"/>
      <x:c r="I63" s="156" t="str"/>
      <x:c r="J63" s="156" t="str"/>
      <x:c r="K63" s="156" t="str"/>
      <x:c r="L63" s="158"/>
      <x:c r="M63" s="156" t="str"/>
      <x:c r="N63" s="17" t="str">
        <x:f>IF(F63="Não","N/A",IF(G63="Atendido","OK",IF(G63="Parcialmente atendido","RESSALVA",IF(G63="Não atendido","ACHADO","PENDENTE"))))</x:f>
        <x:v>PENDENTE</x:v>
      </x:c>
      <x:c r="O63" s="17" t="str">
        <x:v>Média</x:v>
      </x:c>
      <x:c r="P63" s="17" t="str">
        <x:v>Instrução TCM 02/2005, art. 8º | https://www.tcm.ba.gov.br/wp-content/uploads/2015/05/Instrucao-02-2005.CONTRATACAO-DE-BANDAS-_alterada-pela-Instrucao-TCM-nn-01-2017_-public.13.05.pdf</x:v>
      </x:c>
    </x:row>
    <x:row r="64" ht="58" customHeight="1">
      <x:c r="A64" s="17" t="str">
        <x:v>TCM-10.1</x:v>
      </x:c>
      <x:c r="B64" s="17" t="str">
        <x:v>Instr. TCM 02/2005</x:v>
      </x:c>
      <x:c r="C64" s="17" t="str">
        <x:v>16. Razoabilidade e contas</x:v>
      </x:c>
      <x:c r="D64" s="17" t="str">
        <x:v>Cotejar o valor da contratação com as receitas e a capacidade fiscal do município.</x:v>
      </x:c>
      <x:c r="E64" s="17" t="str">
        <x:v>Receita, RREO/RGF, caixa, obrigações e análise de materialidade</x:v>
      </x:c>
      <x:c r="F64" s="156" t="str">
        <x:v>Sim</x:v>
      </x:c>
      <x:c r="G64" s="156" t="str">
        <x:v>Não testado</x:v>
      </x:c>
      <x:c r="H64" s="156" t="str"/>
      <x:c r="I64" s="156" t="str"/>
      <x:c r="J64" s="156" t="str"/>
      <x:c r="K64" s="156" t="str"/>
      <x:c r="L64" s="158"/>
      <x:c r="M64" s="156" t="str"/>
      <x:c r="N64" s="17" t="str">
        <x:f>IF(F64="Não","N/A",IF(G64="Atendido","OK",IF(G64="Parcialmente atendido","RESSALVA",IF(G64="Não atendido","ACHADO","PENDENTE"))))</x:f>
        <x:v>PENDENTE</x:v>
      </x:c>
      <x:c r="O64" s="17" t="str">
        <x:v>Média</x:v>
      </x:c>
      <x:c r="P64" s="17" t="str">
        <x:v>Instrução TCM 02/2005, art. 10; LRF | https://www.tcm.ba.gov.br/wp-content/uploads/2015/05/Instrucao-02-2005.CONTRATACAO-DE-BANDAS-_alterada-pela-Instrucao-TCM-nn-01-2017_-public.13.05.pdf</x:v>
      </x:c>
    </x:row>
  </x:sheetData>
  <x:mergeCells>
    <x:mergeCell ref="A1:P2"/>
    <x:mergeCell ref="A4:P5"/>
  </x:mergeCells>
  <x:conditionalFormatting sqref="G7:G64">
    <x:cfRule type="containsText" dxfId="0" priority="1" operator="containsText" text="Atendido"/>
    <x:cfRule type="containsText" dxfId="1" priority="2" operator="containsText" text="Parcialmente"/>
    <x:cfRule type="containsText" dxfId="2" priority="3" operator="containsText" text="Não atendido"/>
  </x:conditionalFormatting>
  <x:conditionalFormatting sqref="N7:N64">
    <x:cfRule type="containsText" dxfId="3" priority="4" operator="containsText" text="ACHADO"/>
  </x:conditionalFormatting>
  <x:dataValidations count="3">
    <x:dataValidation type="list" sqref="F7:F64">
      <x:formula1>"Sim,Não"</x:formula1>
    </x:dataValidation>
    <x:dataValidation type="list" sqref="G7:G64">
      <x:formula1>"Atendido,Parcialmente atendido,Não atendido,Não se aplica,Não testado"</x:formula1>
    </x:dataValidation>
    <x:dataValidation type="list" sqref="O7:O64">
      <x:formula1>"Alta,Média,Baixa"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4a1e3a4b6d04c5c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4" hidden="0" customWidth="1"/>
    <x:col min="3" max="3" width="10" hidden="0" customWidth="1"/>
    <x:col min="4" max="4" width="18" hidden="0" customWidth="1"/>
    <x:col min="5" max="5" width="17" hidden="0" customWidth="1"/>
    <x:col min="6" max="6" width="17" hidden="0" customWidth="1"/>
    <x:col min="7" max="7" width="17" hidden="0" customWidth="1"/>
    <x:col min="8" max="8" width="12" hidden="0" customWidth="1"/>
    <x:col min="9" max="9" width="28" hidden="0" customWidth="1"/>
    <x:col min="10" max="10" width="34" hidden="0" customWidth="1"/>
  </x:cols>
  <x:sheetData>
    <x:row r="1" ht="34" customHeight="1">
      <x:c r="A1" s="4" t="str">
        <x:v>TESTE DE PREÇO, COMPARABILIDADE E ALTA MATERIALIDADE - NT 01/2026</x:v>
      </x:c>
      <x:c r="B1" s="4" t="str">
        <x:v>TESTE DE PREÇO, COMPARABILIDADE E ALTA MATERIALIDADE - NT 01/2026</x:v>
      </x:c>
      <x:c r="C1" s="4" t="str">
        <x:v>TESTE DE PREÇO, COMPARABILIDADE E ALTA MATERIALIDADE - NT 01/2026</x:v>
      </x:c>
      <x:c r="D1" s="4" t="str">
        <x:v>TESTE DE PREÇO, COMPARABILIDADE E ALTA MATERIALIDADE - NT 01/2026</x:v>
      </x:c>
      <x:c r="E1" s="4" t="str">
        <x:v>TESTE DE PREÇO, COMPARABILIDADE E ALTA MATERIALIDADE - NT 01/2026</x:v>
      </x:c>
      <x:c r="F1" s="4" t="str">
        <x:v>TESTE DE PREÇO, COMPARABILIDADE E ALTA MATERIALIDADE - NT 01/2026</x:v>
      </x:c>
      <x:c r="G1" s="4" t="str">
        <x:v>TESTE DE PREÇO, COMPARABILIDADE E ALTA MATERIALIDADE - NT 01/2026</x:v>
      </x:c>
      <x:c r="H1" s="4" t="str">
        <x:v>TESTE DE PREÇO, COMPARABILIDADE E ALTA MATERIALIDADE - NT 01/2026</x:v>
      </x:c>
      <x:c r="I1" s="4" t="str">
        <x:v>TESTE DE PREÇO, COMPARABILIDADE E ALTA MATERIALIDADE - NT 01/2026</x:v>
      </x:c>
      <x:c r="J1" s="4" t="str">
        <x:v>TESTE DE PREÇO, COMPARABILIDADE E ALTA MATERIALIDADE - NT 01/2026</x:v>
      </x:c>
    </x:row>
    <x:row r="2" ht="34" customHeight="1">
      <x:c r="A2" s="4" t="str">
        <x:v>TESTE DE PREÇO, COMPARABILIDADE E ALTA MATERIALIDADE - NT 01/2026</x:v>
      </x:c>
      <x:c r="B2" s="4" t="str">
        <x:v>TESTE DE PREÇO, COMPARABILIDADE E ALTA MATERIALIDADE - NT 01/2026</x:v>
      </x:c>
      <x:c r="C2" s="4" t="str">
        <x:v>TESTE DE PREÇO, COMPARABILIDADE E ALTA MATERIALIDADE - NT 01/2026</x:v>
      </x:c>
      <x:c r="D2" s="4" t="str">
        <x:v>TESTE DE PREÇO, COMPARABILIDADE E ALTA MATERIALIDADE - NT 01/2026</x:v>
      </x:c>
      <x:c r="E2" s="4" t="str">
        <x:v>TESTE DE PREÇO, COMPARABILIDADE E ALTA MATERIALIDADE - NT 01/2026</x:v>
      </x:c>
      <x:c r="F2" s="4" t="str">
        <x:v>TESTE DE PREÇO, COMPARABILIDADE E ALTA MATERIALIDADE - NT 01/2026</x:v>
      </x:c>
      <x:c r="G2" s="4" t="str">
        <x:v>TESTE DE PREÇO, COMPARABILIDADE E ALTA MATERIALIDADE - NT 01/2026</x:v>
      </x:c>
      <x:c r="H2" s="4" t="str">
        <x:v>TESTE DE PREÇO, COMPARABILIDADE E ALTA MATERIALIDADE - NT 01/2026</x:v>
      </x:c>
      <x:c r="I2" s="4" t="str">
        <x:v>TESTE DE PREÇO, COMPARABILIDADE E ALTA MATERIALIDADE - NT 01/2026</x:v>
      </x:c>
      <x:c r="J2" s="4" t="str">
        <x:v>TESTE DE PREÇO, COMPARABILIDADE E ALTA MATERIALIDADE - NT 01/2026</x:v>
      </x:c>
    </x:row>
    <x:row r="4">
      <x:c r="A4" s="10" t="str">
        <x:v>Parâmetro</x:v>
      </x:c>
      <x:c r="B4" s="10" t="str">
        <x:v>Valor</x:v>
      </x:c>
      <x:c r="D4" s="10" t="str">
        <x:v>Premissa</x:v>
      </x:c>
      <x:c r="E4" s="10" t="str">
        <x:v>Valor</x:v>
      </x:c>
    </x:row>
    <x:row r="5">
      <x:c r="A5" s="16" t="str">
        <x:v>Artista</x:v>
      </x:c>
      <x:c r="B5" s="16" t="str">
        <x:v>Banda Horizonte (caso fictício)</x:v>
      </x:c>
      <x:c r="D5" s="16" t="str">
        <x:v>IPCA acumulado</x:v>
      </x:c>
      <x:c r="E5" s="159" t="n">
        <x:v>0.044</x:v>
      </x:c>
    </x:row>
    <x:row r="6">
      <x:c r="A6" s="17" t="str">
        <x:v>Município/UF</x:v>
      </x:c>
      <x:c r="B6" s="17" t="str">
        <x:v>Boa Esperança/BA</x:v>
      </x:c>
      <x:c r="D6" s="17" t="str">
        <x:v>Limite superior de atenção - BA</x:v>
      </x:c>
      <x:c r="E6" s="80" t="n">
        <x:v>700000</x:v>
      </x:c>
    </x:row>
    <x:row r="7">
      <x:c r="A7" s="17" t="str">
        <x:v>Cachê proposto</x:v>
      </x:c>
      <x:c r="B7" s="80" t="n">
        <x:v>820000</x:v>
      </x:c>
      <x:c r="D7" s="17" t="str">
        <x:v>Custo global 2025</x:v>
      </x:c>
      <x:c r="E7" s="80" t="n">
        <x:v>3000000</x:v>
      </x:c>
    </x:row>
    <x:row r="8">
      <x:c r="A8" s="17" t="str">
        <x:v>Custos acessórios públicos</x:v>
      </x:c>
      <x:c r="B8" s="80" t="n">
        <x:v>90000</x:v>
      </x:c>
      <x:c r="D8" s="17" t="str">
        <x:v>Custo global 2026</x:v>
      </x:c>
      <x:c r="E8" s="80" t="n">
        <x:v>4200000</x:v>
      </x:c>
    </x:row>
    <x:row r="10">
      <x:c r="A10" s="10" t="str">
        <x:v>Data</x:v>
      </x:c>
      <x:c r="B10" s="10" t="str">
        <x:v>Fonte</x:v>
      </x:c>
      <x:c r="C10" s="10" t="str">
        <x:v>UF</x:v>
      </x:c>
      <x:c r="D10" s="10" t="str">
        <x:v>Objeto comparável?</x:v>
      </x:c>
      <x:c r="E10" s="10" t="str">
        <x:v>Valor bruto</x:v>
      </x:c>
      <x:c r="F10" s="10" t="str">
        <x:v>Acessórios</x:v>
      </x:c>
      <x:c r="G10" s="10" t="str">
        <x:v>Cachê líquido</x:v>
      </x:c>
      <x:c r="H10" s="10" t="str">
        <x:v>Válido?</x:v>
      </x:c>
      <x:c r="I10" s="10" t="str">
        <x:v>Motivo de exclusão</x:v>
      </x:c>
      <x:c r="J10" s="10" t="str">
        <x:v>URL/documento</x:v>
      </x:c>
    </x:row>
    <x:row r="11">
      <x:c r="A11" s="157" t="n">
        <x:v>45797</x:v>
      </x:c>
      <x:c r="B11" s="155" t="str">
        <x:v>PNCP</x:v>
      </x:c>
      <x:c r="C11" s="155" t="str">
        <x:v>BA</x:v>
      </x:c>
      <x:c r="D11" s="155" t="str">
        <x:v>Sim</x:v>
      </x:c>
      <x:c r="E11" s="162" t="n">
        <x:v>330000</x:v>
      </x:c>
      <x:c r="F11" s="162" t="n">
        <x:v>30000</x:v>
      </x:c>
      <x:c r="G11" s="79" t="n">
        <x:f>IF(E11="","",E11-F11)</x:f>
        <x:v>300000</x:v>
      </x:c>
      <x:c r="H11" s="155" t="str">
        <x:v>Sim</x:v>
      </x:c>
      <x:c r="I11" s="155" t="str"/>
      <x:c r="J11" s="155" t="str">
        <x:v>Contrato didático A</x:v>
      </x:c>
    </x:row>
    <x:row r="12">
      <x:c r="A12" s="158" t="n">
        <x:v>45823</x:v>
      </x:c>
      <x:c r="B12" s="156" t="str">
        <x:v>Painel Junino</x:v>
      </x:c>
      <x:c r="C12" s="156" t="str">
        <x:v>BA</x:v>
      </x:c>
      <x:c r="D12" s="156" t="str">
        <x:v>Sim</x:v>
      </x:c>
      <x:c r="E12" s="163" t="n">
        <x:v>390000</x:v>
      </x:c>
      <x:c r="F12" s="163" t="n">
        <x:v>40000</x:v>
      </x:c>
      <x:c r="G12" s="80" t="n">
        <x:f>IF(E12="","",E12-F12)</x:f>
        <x:v>350000</x:v>
      </x:c>
      <x:c r="H12" s="156" t="str">
        <x:v>Sim</x:v>
      </x:c>
      <x:c r="I12" s="156" t="str"/>
      <x:c r="J12" s="156" t="str">
        <x:v>Contrato didático B</x:v>
      </x:c>
    </x:row>
    <x:row r="13">
      <x:c r="A13" s="158" t="n">
        <x:v>45840</x:v>
      </x:c>
      <x:c r="B13" s="156" t="str">
        <x:v>Portal municipal</x:v>
      </x:c>
      <x:c r="C13" s="156" t="str">
        <x:v>BA</x:v>
      </x:c>
      <x:c r="D13" s="156" t="str">
        <x:v>Sim</x:v>
      </x:c>
      <x:c r="E13" s="163" t="n">
        <x:v>425000</x:v>
      </x:c>
      <x:c r="F13" s="163" t="n">
        <x:v>25000</x:v>
      </x:c>
      <x:c r="G13" s="80" t="n">
        <x:f>IF(E13="","",E13-F13)</x:f>
        <x:v>400000</x:v>
      </x:c>
      <x:c r="H13" s="156" t="str">
        <x:v>Sim</x:v>
      </x:c>
      <x:c r="I13" s="156" t="str"/>
      <x:c r="J13" s="156" t="str">
        <x:v>Contrato didático C</x:v>
      </x:c>
    </x:row>
    <x:row r="14">
      <x:c r="A14" s="158"/>
      <x:c r="B14" s="156" t="str"/>
      <x:c r="C14" s="156" t="str"/>
      <x:c r="D14" s="156" t="str"/>
      <x:c r="E14" s="163"/>
      <x:c r="F14" s="163"/>
      <x:c r="G14" s="80" t="str">
        <x:f>IF(E14="","",E14-F14)</x:f>
      </x:c>
      <x:c r="H14" s="156" t="str">
        <x:v>Não</x:v>
      </x:c>
      <x:c r="I14" s="156" t="str"/>
      <x:c r="J14" s="156" t="str"/>
    </x:row>
    <x:row r="15">
      <x:c r="A15" s="158"/>
      <x:c r="B15" s="156" t="str"/>
      <x:c r="C15" s="156" t="str"/>
      <x:c r="D15" s="156" t="str"/>
      <x:c r="E15" s="163"/>
      <x:c r="F15" s="163"/>
      <x:c r="G15" s="80" t="str">
        <x:f>IF(E15="","",E15-F15)</x:f>
      </x:c>
      <x:c r="H15" s="156" t="str">
        <x:v>Não</x:v>
      </x:c>
      <x:c r="I15" s="156" t="str"/>
      <x:c r="J15" s="156" t="str"/>
    </x:row>
    <x:row r="16">
      <x:c r="A16" s="158"/>
      <x:c r="B16" s="156" t="str"/>
      <x:c r="C16" s="156" t="str"/>
      <x:c r="D16" s="156" t="str"/>
      <x:c r="E16" s="163"/>
      <x:c r="F16" s="163"/>
      <x:c r="G16" s="80" t="str">
        <x:f>IF(E16="","",E16-F16)</x:f>
      </x:c>
      <x:c r="H16" s="156" t="str">
        <x:v>Não</x:v>
      </x:c>
      <x:c r="I16" s="156" t="str"/>
      <x:c r="J16" s="156" t="str"/>
    </x:row>
    <x:row r="17">
      <x:c r="A17" s="158"/>
      <x:c r="B17" s="156" t="str"/>
      <x:c r="C17" s="156" t="str"/>
      <x:c r="D17" s="156" t="str"/>
      <x:c r="E17" s="163"/>
      <x:c r="F17" s="163"/>
      <x:c r="G17" s="80" t="str">
        <x:f>IF(E17="","",E17-F17)</x:f>
      </x:c>
      <x:c r="H17" s="156" t="str">
        <x:v>Não</x:v>
      </x:c>
      <x:c r="I17" s="156" t="str"/>
      <x:c r="J17" s="156" t="str"/>
    </x:row>
    <x:row r="18">
      <x:c r="A18" s="158"/>
      <x:c r="B18" s="156" t="str"/>
      <x:c r="C18" s="156" t="str"/>
      <x:c r="D18" s="156" t="str"/>
      <x:c r="E18" s="163"/>
      <x:c r="F18" s="163"/>
      <x:c r="G18" s="80" t="str">
        <x:f>IF(E18="","",E18-F18)</x:f>
      </x:c>
      <x:c r="H18" s="156" t="str">
        <x:v>Não</x:v>
      </x:c>
      <x:c r="I18" s="156" t="str"/>
      <x:c r="J18" s="156" t="str"/>
    </x:row>
    <x:row r="19">
      <x:c r="A19" s="158"/>
      <x:c r="B19" s="156" t="str"/>
      <x:c r="C19" s="156" t="str"/>
      <x:c r="D19" s="156" t="str"/>
      <x:c r="E19" s="163"/>
      <x:c r="F19" s="163"/>
      <x:c r="G19" s="80" t="str">
        <x:f>IF(E19="","",E19-F19)</x:f>
      </x:c>
      <x:c r="H19" s="156" t="str">
        <x:v>Não</x:v>
      </x:c>
      <x:c r="I19" s="156" t="str"/>
      <x:c r="J19" s="156" t="str"/>
    </x:row>
    <x:row r="20">
      <x:c r="A20" s="158"/>
      <x:c r="B20" s="156" t="str"/>
      <x:c r="C20" s="156" t="str"/>
      <x:c r="D20" s="156" t="str"/>
      <x:c r="E20" s="163"/>
      <x:c r="F20" s="163"/>
      <x:c r="G20" s="80" t="str">
        <x:f>IF(E20="","",E20-F20)</x:f>
      </x:c>
      <x:c r="H20" s="156" t="str">
        <x:v>Não</x:v>
      </x:c>
      <x:c r="I20" s="156" t="str"/>
      <x:c r="J20" s="156" t="str"/>
    </x:row>
    <x:row r="23">
      <x:c r="A23" s="10" t="str">
        <x:v>Resultado</x:v>
      </x:c>
      <x:c r="B23" s="10" t="str">
        <x:v>Valor</x:v>
      </x:c>
    </x:row>
    <x:row r="24">
      <x:c r="A24" s="16" t="str">
        <x:v>Quantidade de contratos válidos</x:v>
      </x:c>
      <x:c r="B24" s="16" t="n">
        <x:f>COUNTIF(H11:H20,"Sim")</x:f>
        <x:v>3</x:v>
      </x:c>
    </x:row>
    <x:row r="25">
      <x:c r="A25" s="17" t="str">
        <x:v>Soma dos cachês válidos</x:v>
      </x:c>
      <x:c r="B25" s="80" t="n">
        <x:f>SUMIF(H11:H20,"Sim",G11:G20)</x:f>
        <x:v>1050000</x:v>
      </x:c>
    </x:row>
    <x:row r="26">
      <x:c r="A26" s="17" t="str">
        <x:v>Média junina 2025</x:v>
      </x:c>
      <x:c r="B26" s="80" t="n">
        <x:f>IFERROR(B25/B24,0)</x:f>
        <x:v>350000</x:v>
      </x:c>
    </x:row>
    <x:row r="27">
      <x:c r="A27" s="17" t="str">
        <x:v>IPCA</x:v>
      </x:c>
      <x:c r="B27" s="18" t="n">
        <x:f>E5</x:f>
        <x:v>0.044</x:v>
      </x:c>
    </x:row>
    <x:row r="28">
      <x:c r="A28" s="17" t="str">
        <x:v>Referência atualizada</x:v>
      </x:c>
      <x:c r="B28" s="80" t="n">
        <x:f>B26*(1+B27)</x:f>
        <x:v>365400</x:v>
      </x:c>
    </x:row>
    <x:row r="29">
      <x:c r="A29" s="17" t="str">
        <x:v>Cachê proposto</x:v>
      </x:c>
      <x:c r="B29" s="80" t="n">
        <x:f>B7</x:f>
        <x:v>820000</x:v>
      </x:c>
    </x:row>
    <x:row r="30">
      <x:c r="A30" s="17" t="str">
        <x:v>Diferença para referência</x:v>
      </x:c>
      <x:c r="B30" s="80" t="n">
        <x:f>B29-B28</x:f>
        <x:v>454600</x:v>
      </x:c>
    </x:row>
    <x:row r="31">
      <x:c r="A31" s="17" t="str">
        <x:v>Variação sobre a referência</x:v>
      </x:c>
      <x:c r="B31" s="18" t="n">
        <x:f>IFERROR(B29/B28-1,0)</x:f>
        <x:v>1.2441160372194857</x:v>
      </x:c>
    </x:row>
    <x:row r="32">
      <x:c r="A32" s="17" t="str">
        <x:v>Custo público total</x:v>
      </x:c>
      <x:c r="B32" s="80" t="n">
        <x:f>B7+B8</x:f>
        <x:v>910000</x:v>
      </x:c>
    </x:row>
    <x:row r="33">
      <x:c r="A33" s="17" t="str">
        <x:v>Crescimento global nominal</x:v>
      </x:c>
      <x:c r="B33" s="18" t="n">
        <x:f>IFERROR(E8/E7-1,0)</x:f>
        <x:v>0.3999999999999999</x:v>
      </x:c>
    </x:row>
    <x:row r="34">
      <x:c r="A34" s="17" t="str">
        <x:v>Crescimento global real aproximado</x:v>
      </x:c>
      <x:c r="B34" s="18" t="n">
        <x:f>B33-E5</x:f>
        <x:v>0.3559999999999999</x:v>
      </x:c>
    </x:row>
    <x:row r="35">
      <x:c r="A35" s="17" t="str">
        <x:v>Alta materialidade</x:v>
      </x:c>
      <x:c r="B35" s="166" t="str">
        <x:f>IF(B7&gt;E6,"SIM - instrução reforçada","NÃO")</x:f>
        <x:v>SIM - instrução reforçada</x:v>
      </x:c>
    </x:row>
    <x:row r="36">
      <x:c r="A36" s="17" t="str">
        <x:v>Conclusão do teste de preço</x:v>
      </x:c>
      <x:c r="B36" s="167" t="str">
        <x:f>IF(B24&lt;3,"BASE INSUFICIENTE",IF(B29&lt;=B28,"COMPATÍVEL COM A REFERÊNCIA",IF(B29&lt;=B28*1.1,"EXIGE JUSTIFICATIVA","DIVERGÊNCIA RELEVANTE")))</x:f>
        <x:v>DIVERGÊNCIA RELEVANTE</x:v>
      </x:c>
    </x:row>
    <x:row r="38">
      <x:c r="A38" s="186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B38" s="187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C38" s="187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D38" s="187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E38" s="187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F38" s="187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G38" s="187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H38" s="187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I38" s="187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J38" s="188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</x:row>
    <x:row r="39">
      <x:c r="A39" s="189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B39" s="190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C39" s="190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D39" s="190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E39" s="190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F39" s="190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G39" s="190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H39" s="190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I39" s="190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J39" s="191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</x:row>
    <x:row r="40">
      <x:c r="A40" s="192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B40" s="193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C40" s="193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D40" s="193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E40" s="193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F40" s="193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G40" s="193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H40" s="193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I40" s="193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  <x:c r="J40" s="194" t="str">
        <x:v>Fontes validadas em 16/08/2026: https://www.tcm.ba.gov.br/wp-content/uploads/2026/04/nota_tecnica_conjunta_festejos_juninos_01_2026.pdf | https://www.planalto.gov.br/ccivil_03/_ato2019-2022/2021/lei/l14133.htm. Dados monetários desta aba são exclusivamente didáticos.</x:v>
      </x:c>
    </x:row>
  </x:sheetData>
  <x:mergeCells>
    <x:mergeCell ref="A1:J2"/>
    <x:mergeCell ref="A38:J40"/>
  </x:mergeCells>
  <x:dataValidations count="2">
    <x:dataValidation type="list" sqref="D11:D20">
      <x:formula1>"Sim,Não"</x:formula1>
    </x:dataValidation>
    <x:dataValidation type="list" sqref="H11:H20">
      <x:formula1>"Sim,Não"</x:formula1>
    </x:dataValidation>
  </x:dataValidations>
  <x:pageMargins left="0.7" right="0.7" top="0.75" bottom="0.75" header="0.3" footer="0.3"/>
  <x:legacyDrawing xmlns:r="http://schemas.openxmlformats.org/officeDocument/2006/relationships" r:id="Re11179367a3b4c0f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68" hidden="0" customWidth="1"/>
    <x:col min="3" max="3" width="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4" t="str">
        <x:v>CASO PRÁTICO - MUNICÍPIO DE BOA ESPERANÇA/BA (FICTÍCIO)</x:v>
      </x:c>
      <x:c r="B1" s="4" t="str">
        <x:v>CASO PRÁTICO - MUNICÍPIO DE BOA ESPERANÇA/BA (FICTÍCIO)</x:v>
      </x:c>
      <x:c r="C1" s="4" t="str">
        <x:v>CASO PRÁTICO - MUNICÍPIO DE BOA ESPERANÇA/BA (FICTÍCIO)</x:v>
      </x:c>
      <x:c r="D1" s="4" t="str">
        <x:v>CASO PRÁTICO - MUNICÍPIO DE BOA ESPERANÇA/BA (FICTÍCIO)</x:v>
      </x:c>
      <x:c r="E1" s="4" t="str">
        <x:v>CASO PRÁTICO - MUNICÍPIO DE BOA ESPERANÇA/BA (FICTÍCIO)</x:v>
      </x:c>
      <x:c r="F1" s="4" t="str">
        <x:v>CASO PRÁTICO - MUNICÍPIO DE BOA ESPERANÇA/BA (FICTÍCIO)</x:v>
      </x:c>
      <x:c r="G1" s="4" t="str">
        <x:v>CASO PRÁTICO - MUNICÍPIO DE BOA ESPERANÇA/BA (FICTÍCIO)</x:v>
      </x:c>
      <x:c r="H1" s="4" t="str">
        <x:v>CASO PRÁTICO - MUNICÍPIO DE BOA ESPERANÇA/BA (FICTÍCIO)</x:v>
      </x:c>
    </x:row>
    <x:row r="2" ht="34" customHeight="1">
      <x:c r="A2" s="4" t="str">
        <x:v>CASO PRÁTICO - MUNICÍPIO DE BOA ESPERANÇA/BA (FICTÍCIO)</x:v>
      </x:c>
      <x:c r="B2" s="4" t="str">
        <x:v>CASO PRÁTICO - MUNICÍPIO DE BOA ESPERANÇA/BA (FICTÍCIO)</x:v>
      </x:c>
      <x:c r="C2" s="4" t="str">
        <x:v>CASO PRÁTICO - MUNICÍPIO DE BOA ESPERANÇA/BA (FICTÍCIO)</x:v>
      </x:c>
      <x:c r="D2" s="4" t="str">
        <x:v>CASO PRÁTICO - MUNICÍPIO DE BOA ESPERANÇA/BA (FICTÍCIO)</x:v>
      </x:c>
      <x:c r="E2" s="4" t="str">
        <x:v>CASO PRÁTICO - MUNICÍPIO DE BOA ESPERANÇA/BA (FICTÍCIO)</x:v>
      </x:c>
      <x:c r="F2" s="4" t="str">
        <x:v>CASO PRÁTICO - MUNICÍPIO DE BOA ESPERANÇA/BA (FICTÍCIO)</x:v>
      </x:c>
      <x:c r="G2" s="4" t="str">
        <x:v>CASO PRÁTICO - MUNICÍPIO DE BOA ESPERANÇA/BA (FICTÍCIO)</x:v>
      </x:c>
      <x:c r="H2" s="4" t="str">
        <x:v>CASO PRÁTICO - MUNICÍPIO DE BOA ESPERANÇA/BA (FICTÍCIO)</x:v>
      </x:c>
    </x:row>
    <x:row r="4">
      <x:c r="A4" s="10" t="str">
        <x:v>Fato</x:v>
      </x:c>
      <x:c r="B4" s="10" t="str">
        <x:v>Informação fornecida ao aluno</x:v>
      </x:c>
      <x:c r="D4" s="22" t="str">
        <x:v>Tarefa do aluno</x:v>
      </x:c>
      <x:c r="E4" s="22" t="str">
        <x:v>Tarefa do aluno</x:v>
      </x:c>
      <x:c r="F4" s="22" t="str">
        <x:v>Tarefa do aluno</x:v>
      </x:c>
      <x:c r="G4" s="22" t="str">
        <x:v>Tarefa do aluno</x:v>
      </x:c>
      <x:c r="H4" s="22" t="str">
        <x:v>Tarefa do aluno</x:v>
      </x:c>
    </x:row>
    <x:row r="5">
      <x:c r="A5" s="16" t="str">
        <x:v>Município</x:v>
      </x:c>
      <x:c r="B5" s="16" t="str">
        <x:v>Boa Esperança/BA (fictício)</x:v>
      </x:c>
      <x:c r="D5" s="195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5" s="196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5" s="196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5" s="196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5" s="197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6">
      <x:c r="A6" s="17" t="str">
        <x:v>Exercício/evento</x:v>
      </x:c>
      <x:c r="B6" s="17" t="str">
        <x:v>São João 2026; 4 dias</x:v>
      </x:c>
      <x:c r="D6" s="198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6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6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6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6" s="200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7">
      <x:c r="A7" s="17" t="str">
        <x:v>Situação excepcional</x:v>
      </x:c>
      <x:c r="B7" s="17" t="str">
        <x:v>Decreto de emergência vigente por estiagem</x:v>
      </x:c>
      <x:c r="D7" s="198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7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7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7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7" s="200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8">
      <x:c r="A8" s="17" t="str">
        <x:v>Atração testada</x:v>
      </x:c>
      <x:c r="B8" s="17" t="str">
        <x:v>Banda Horizonte; contratação direta por inexigibilidade</x:v>
      </x:c>
      <x:c r="D8" s="198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8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8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8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8" s="200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9">
      <x:c r="A9" s="17" t="str">
        <x:v>Proposta artística</x:v>
      </x:c>
      <x:c r="B9" s="80" t="n">
        <x:v>820000</x:v>
      </x:c>
      <x:c r="D9" s="198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9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9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9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9" s="200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10">
      <x:c r="A10" s="17" t="str">
        <x:v>Custos acessórios assumidos pelo município</x:v>
      </x:c>
      <x:c r="B10" s="80" t="n">
        <x:v>90000</x:v>
      </x:c>
      <x:c r="D10" s="198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10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10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10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10" s="200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11">
      <x:c r="A11" s="17" t="str">
        <x:v>Contratos comparáveis juninos 2025</x:v>
      </x:c>
      <x:c r="B11" s="17" t="str">
        <x:v>R$ 300.000; R$ 350.000; R$ 400.000</x:v>
      </x:c>
      <x:c r="D11" s="198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11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11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11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11" s="200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12">
      <x:c r="A12" s="17" t="str">
        <x:v>IPCA didático</x:v>
      </x:c>
      <x:c r="B12" s="18" t="n">
        <x:v>0.044</x:v>
      </x:c>
      <x:c r="D12" s="198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12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12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12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12" s="200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13">
      <x:c r="A13" s="17" t="str">
        <x:v>Custo global do evento 2025</x:v>
      </x:c>
      <x:c r="B13" s="80" t="n">
        <x:v>3000000</x:v>
      </x:c>
      <x:c r="D13" s="198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13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13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13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13" s="200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14">
      <x:c r="A14" s="17" t="str">
        <x:v>Custo global proposto 2026</x:v>
      </x:c>
      <x:c r="B14" s="80" t="n">
        <x:v>4200000</x:v>
      </x:c>
      <x:c r="D14" s="198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14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14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14" s="199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14" s="200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15">
      <x:c r="A15" s="17" t="str">
        <x:v>LOA/PCA</x:v>
      </x:c>
      <x:c r="B15" s="17" t="str">
        <x:v>LOA contém ação genérica; PCA não adotado</x:v>
      </x:c>
      <x:c r="D15" s="201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E15" s="202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F15" s="202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G15" s="202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  <x:c r="H15" s="203" t="str">
        <x:v>1. Execute o teste de preço na aba 03.
2. Defina a aplicabilidade de cada requisito da aba 02.
3. Classifique cada item e vincule a evidência.
4. Identifique pelo menos cinco achados prioritários.
5. Diferencie achado, limitação e item não aplicável.
6. Redija conclusão sobre: preço; processo; infraestrutura; saúde financeira; emergência; transparência.
7. Indique diligências necessárias antes da conclusão final.</x:v>
      </x:c>
    </x:row>
    <x:row r="16">
      <x:c r="A16" s="17" t="str">
        <x:v>Receita e metas</x:v>
      </x:c>
      <x:c r="B16" s="17" t="str">
        <x:v>Arrecadação caiu 8%; não há avaliação formal do art. 9º da LRF</x:v>
      </x:c>
    </x:row>
    <x:row r="17">
      <x:c r="A17" s="17" t="str">
        <x:v>PNCP</x:v>
      </x:c>
      <x:c r="B17" s="17" t="str">
        <x:v>Contrato publicado 12 dias após o início da apresentação</x:v>
      </x:c>
      <x:c r="D17" s="22" t="str">
        <x:v>Pergunta conclusiva</x:v>
      </x:c>
      <x:c r="E17" s="22" t="str">
        <x:v>Pergunta conclusiva</x:v>
      </x:c>
      <x:c r="F17" s="22" t="str">
        <x:v>Pergunta conclusiva</x:v>
      </x:c>
      <x:c r="G17" s="22" t="str">
        <x:v>Pergunta conclusiva</x:v>
      </x:c>
      <x:c r="H17" s="22" t="str">
        <x:v>Pergunta conclusiva</x:v>
      </x:c>
    </x:row>
    <x:row r="18">
      <x:c r="A18" s="17" t="str">
        <x:v>Inexigibilidade</x:v>
      </x:c>
      <x:c r="B18" s="17" t="str">
        <x:v>Consagração comprovada; empresário exclusivo só para o dia e a cidade</x:v>
      </x:c>
      <x:c r="D18" s="222" t="str">
        <x:v>A contratação pode ser considerada regular apenas porque há três contratos comparáveis e a média foi atualizada pelo IPCA? Fundamente a resposta à luz da matriz integrada 2025/2026.</x:v>
      </x:c>
      <x:c r="E18" s="223" t="str">
        <x:v>A contratação pode ser considerada regular apenas porque há três contratos comparáveis e a média foi atualizada pelo IPCA? Fundamente a resposta à luz da matriz integrada 2025/2026.</x:v>
      </x:c>
      <x:c r="F18" s="223" t="str">
        <x:v>A contratação pode ser considerada regular apenas porque há três contratos comparáveis e a média foi atualizada pelo IPCA? Fundamente a resposta à luz da matriz integrada 2025/2026.</x:v>
      </x:c>
      <x:c r="G18" s="223" t="str">
        <x:v>A contratação pode ser considerada regular apenas porque há três contratos comparáveis e a média foi atualizada pelo IPCA? Fundamente a resposta à luz da matriz integrada 2025/2026.</x:v>
      </x:c>
      <x:c r="H18" s="224" t="str">
        <x:v>A contratação pode ser considerada regular apenas porque há três contratos comparáveis e a média foi atualizada pelo IPCA? Fundamente a resposta à luz da matriz integrada 2025/2026.</x:v>
      </x:c>
    </x:row>
    <x:row r="19">
      <x:c r="A19" s="17" t="str">
        <x:v>Infraestrutura</x:v>
      </x:c>
      <x:c r="B19" s="17" t="str">
        <x:v>Pregão realizado; exploração de camarote cedida sem estudo de retorno</x:v>
      </x:c>
      <x:c r="D19" s="225" t="str">
        <x:v>A contratação pode ser considerada regular apenas porque há três contratos comparáveis e a média foi atualizada pelo IPCA? Fundamente a resposta à luz da matriz integrada 2025/2026.</x:v>
      </x:c>
      <x:c r="E19" s="226" t="str">
        <x:v>A contratação pode ser considerada regular apenas porque há três contratos comparáveis e a média foi atualizada pelo IPCA? Fundamente a resposta à luz da matriz integrada 2025/2026.</x:v>
      </x:c>
      <x:c r="F19" s="226" t="str">
        <x:v>A contratação pode ser considerada regular apenas porque há três contratos comparáveis e a média foi atualizada pelo IPCA? Fundamente a resposta à luz da matriz integrada 2025/2026.</x:v>
      </x:c>
      <x:c r="G19" s="226" t="str">
        <x:v>A contratação pode ser considerada regular apenas porque há três contratos comparáveis e a média foi atualizada pelo IPCA? Fundamente a resposta à luz da matriz integrada 2025/2026.</x:v>
      </x:c>
      <x:c r="H19" s="227" t="str">
        <x:v>A contratação pode ser considerada regular apenas porque há três contratos comparáveis e a média foi atualizada pelo IPCA? Fundamente a resposta à luz da matriz integrada 2025/2026.</x:v>
      </x:c>
    </x:row>
    <x:row r="20">
      <x:c r="A20" s="17" t="str">
        <x:v>Saúde e Educação</x:v>
      </x:c>
      <x:c r="B20" s="17" t="str">
        <x:v>Índices do exercício anterior cumpridos</x:v>
      </x:c>
      <x:c r="D20" s="225" t="str">
        <x:v>A contratação pode ser considerada regular apenas porque há três contratos comparáveis e a média foi atualizada pelo IPCA? Fundamente a resposta à luz da matriz integrada 2025/2026.</x:v>
      </x:c>
      <x:c r="E20" s="226" t="str">
        <x:v>A contratação pode ser considerada regular apenas porque há três contratos comparáveis e a média foi atualizada pelo IPCA? Fundamente a resposta à luz da matriz integrada 2025/2026.</x:v>
      </x:c>
      <x:c r="F20" s="226" t="str">
        <x:v>A contratação pode ser considerada regular apenas porque há três contratos comparáveis e a média foi atualizada pelo IPCA? Fundamente a resposta à luz da matriz integrada 2025/2026.</x:v>
      </x:c>
      <x:c r="G20" s="226" t="str">
        <x:v>A contratação pode ser considerada regular apenas porque há três contratos comparáveis e a média foi atualizada pelo IPCA? Fundamente a resposta à luz da matriz integrada 2025/2026.</x:v>
      </x:c>
      <x:c r="H20" s="227" t="str">
        <x:v>A contratação pode ser considerada regular apenas porque há três contratos comparáveis e a média foi atualizada pelo IPCA? Fundamente a resposta à luz da matriz integrada 2025/2026.</x:v>
      </x:c>
    </x:row>
    <x:row r="21">
      <x:c r="A21" s="17" t="str">
        <x:v>Obrigações correntes</x:v>
      </x:c>
      <x:c r="B21" s="17" t="str">
        <x:v>Folha em dia; contribuição previdenciária patronal com duas competências em atraso</x:v>
      </x:c>
      <x:c r="D21" s="225" t="str">
        <x:v>A contratação pode ser considerada regular apenas porque há três contratos comparáveis e a média foi atualizada pelo IPCA? Fundamente a resposta à luz da matriz integrada 2025/2026.</x:v>
      </x:c>
      <x:c r="E21" s="226" t="str">
        <x:v>A contratação pode ser considerada regular apenas porque há três contratos comparáveis e a média foi atualizada pelo IPCA? Fundamente a resposta à luz da matriz integrada 2025/2026.</x:v>
      </x:c>
      <x:c r="F21" s="226" t="str">
        <x:v>A contratação pode ser considerada regular apenas porque há três contratos comparáveis e a média foi atualizada pelo IPCA? Fundamente a resposta à luz da matriz integrada 2025/2026.</x:v>
      </x:c>
      <x:c r="G21" s="226" t="str">
        <x:v>A contratação pode ser considerada regular apenas porque há três contratos comparáveis e a média foi atualizada pelo IPCA? Fundamente a resposta à luz da matriz integrada 2025/2026.</x:v>
      </x:c>
      <x:c r="H21" s="227" t="str">
        <x:v>A contratação pode ser considerada regular apenas porque há três contratos comparáveis e a média foi atualizada pelo IPCA? Fundamente a resposta à luz da matriz integrada 2025/2026.</x:v>
      </x:c>
    </x:row>
    <x:row r="22">
      <x:c r="A22" s="17" t="str">
        <x:v>Caixa</x:v>
      </x:c>
      <x:c r="B22" s="17" t="str">
        <x:v>RGF Anexo 5 indica insuficiência para obrigações vinculadas; conciliação não anexada</x:v>
      </x:c>
      <x:c r="D22" s="225" t="str">
        <x:v>A contratação pode ser considerada regular apenas porque há três contratos comparáveis e a média foi atualizada pelo IPCA? Fundamente a resposta à luz da matriz integrada 2025/2026.</x:v>
      </x:c>
      <x:c r="E22" s="226" t="str">
        <x:v>A contratação pode ser considerada regular apenas porque há três contratos comparáveis e a média foi atualizada pelo IPCA? Fundamente a resposta à luz da matriz integrada 2025/2026.</x:v>
      </x:c>
      <x:c r="F22" s="226" t="str">
        <x:v>A contratação pode ser considerada regular apenas porque há três contratos comparáveis e a média foi atualizada pelo IPCA? Fundamente a resposta à luz da matriz integrada 2025/2026.</x:v>
      </x:c>
      <x:c r="G22" s="226" t="str">
        <x:v>A contratação pode ser considerada regular apenas porque há três contratos comparáveis e a média foi atualizada pelo IPCA? Fundamente a resposta à luz da matriz integrada 2025/2026.</x:v>
      </x:c>
      <x:c r="H22" s="227" t="str">
        <x:v>A contratação pode ser considerada regular apenas porque há três contratos comparáveis e a média foi atualizada pelo IPCA? Fundamente a resposta à luz da matriz integrada 2025/2026.</x:v>
      </x:c>
    </x:row>
    <x:row r="23">
      <x:c r="A23" s="17" t="str">
        <x:v>Fontes</x:v>
      </x:c>
      <x:c r="B23" s="17" t="str">
        <x:v>Recursos da emergência em conta separada; não houve uso direto no evento</x:v>
      </x:c>
      <x:c r="D23" s="228" t="str">
        <x:v>A contratação pode ser considerada regular apenas porque há três contratos comparáveis e a média foi atualizada pelo IPCA? Fundamente a resposta à luz da matriz integrada 2025/2026.</x:v>
      </x:c>
      <x:c r="E23" s="229" t="str">
        <x:v>A contratação pode ser considerada regular apenas porque há três contratos comparáveis e a média foi atualizada pelo IPCA? Fundamente a resposta à luz da matriz integrada 2025/2026.</x:v>
      </x:c>
      <x:c r="F23" s="229" t="str">
        <x:v>A contratação pode ser considerada regular apenas porque há três contratos comparáveis e a média foi atualizada pelo IPCA? Fundamente a resposta à luz da matriz integrada 2025/2026.</x:v>
      </x:c>
      <x:c r="G23" s="229" t="str">
        <x:v>A contratação pode ser considerada regular apenas porque há três contratos comparáveis e a média foi atualizada pelo IPCA? Fundamente a resposta à luz da matriz integrada 2025/2026.</x:v>
      </x:c>
      <x:c r="H23" s="230" t="str">
        <x:v>A contratação pode ser considerada regular apenas porque há três contratos comparáveis e a média foi atualizada pelo IPCA? Fundamente a resposta à luz da matriz integrada 2025/2026.</x:v>
      </x:c>
    </x:row>
    <x:row r="24">
      <x:c r="A24" s="17" t="str">
        <x:v>Alteração orçamentária</x:v>
      </x:c>
      <x:c r="B24" s="17" t="str">
        <x:v>Suplementação da Cultura por anulação de manutenção viária; sem superávit financeiro</x:v>
      </x:c>
    </x:row>
    <x:row r="25">
      <x:c r="A25" s="17" t="str">
        <x:v>Estudo fiscal</x:v>
      </x:c>
      <x:c r="B25" s="17" t="str">
        <x:v>Não apresentado estudo detalhado de receitas, despesas e sustentabilidade</x:v>
      </x:c>
    </x:row>
    <x:row r="26">
      <x:c r="A26" s="17" t="str">
        <x:v>Painel Junino</x:v>
      </x:c>
      <x:c r="B26" s="17" t="str">
        <x:v>Informado R$ 820 mil, sem os R$ 90 mil acessórios; total diverge do SIGA</x:v>
      </x:c>
    </x:row>
  </x:sheetData>
  <x:mergeCells>
    <x:mergeCell ref="A1:H2"/>
    <x:mergeCell ref="D4:H4"/>
    <x:mergeCell ref="D5:H15"/>
    <x:mergeCell ref="D17:H17"/>
    <x:mergeCell ref="D18:H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6" hidden="0" customWidth="1"/>
    <x:col min="3" max="3" width="23" hidden="0" customWidth="1"/>
    <x:col min="4" max="4" width="12" hidden="0" customWidth="1"/>
    <x:col min="5" max="5" width="22" hidden="0" customWidth="1"/>
    <x:col min="6" max="6" width="58" hidden="0" customWidth="1"/>
    <x:col min="7" max="7" width="14" hidden="0" customWidth="1"/>
    <x:col min="8" max="8" width="17" hidden="0" customWidth="1"/>
    <x:col min="9" max="9" width="50" hidden="0" customWidth="1"/>
  </x:cols>
  <x:sheetData>
    <x:row r="1" ht="34" customHeight="1">
      <x:c r="A1" s="4" t="str">
        <x:v>GABARITO ORIENTATIVO - MATRIZ COMPLETA DO CASO PRÁTICO</x:v>
      </x:c>
      <x:c r="B1" s="4" t="str">
        <x:v>GABARITO ORIENTATIVO - MATRIZ COMPLETA DO CASO PRÁTICO</x:v>
      </x:c>
      <x:c r="C1" s="4" t="str">
        <x:v>GABARITO ORIENTATIVO - MATRIZ COMPLETA DO CASO PRÁTICO</x:v>
      </x:c>
      <x:c r="D1" s="4" t="str">
        <x:v>GABARITO ORIENTATIVO - MATRIZ COMPLETA DO CASO PRÁTICO</x:v>
      </x:c>
      <x:c r="E1" s="4" t="str">
        <x:v>GABARITO ORIENTATIVO - MATRIZ COMPLETA DO CASO PRÁTICO</x:v>
      </x:c>
      <x:c r="F1" s="4" t="str">
        <x:v>GABARITO ORIENTATIVO - MATRIZ COMPLETA DO CASO PRÁTICO</x:v>
      </x:c>
      <x:c r="G1" s="4" t="str">
        <x:v>GABARITO ORIENTATIVO - MATRIZ COMPLETA DO CASO PRÁTICO</x:v>
      </x:c>
      <x:c r="H1" s="4" t="str">
        <x:v>GABARITO ORIENTATIVO - MATRIZ COMPLETA DO CASO PRÁTICO</x:v>
      </x:c>
      <x:c r="I1" s="4" t="str">
        <x:v>GABARITO ORIENTATIVO - MATRIZ COMPLETA DO CASO PRÁTICO</x:v>
      </x:c>
    </x:row>
    <x:row r="2" ht="34" customHeight="1">
      <x:c r="A2" s="4" t="str">
        <x:v>GABARITO ORIENTATIVO - MATRIZ COMPLETA DO CASO PRÁTICO</x:v>
      </x:c>
      <x:c r="B2" s="4" t="str">
        <x:v>GABARITO ORIENTATIVO - MATRIZ COMPLETA DO CASO PRÁTICO</x:v>
      </x:c>
      <x:c r="C2" s="4" t="str">
        <x:v>GABARITO ORIENTATIVO - MATRIZ COMPLETA DO CASO PRÁTICO</x:v>
      </x:c>
      <x:c r="D2" s="4" t="str">
        <x:v>GABARITO ORIENTATIVO - MATRIZ COMPLETA DO CASO PRÁTICO</x:v>
      </x:c>
      <x:c r="E2" s="4" t="str">
        <x:v>GABARITO ORIENTATIVO - MATRIZ COMPLETA DO CASO PRÁTICO</x:v>
      </x:c>
      <x:c r="F2" s="4" t="str">
        <x:v>GABARITO ORIENTATIVO - MATRIZ COMPLETA DO CASO PRÁTICO</x:v>
      </x:c>
      <x:c r="G2" s="4" t="str">
        <x:v>GABARITO ORIENTATIVO - MATRIZ COMPLETA DO CASO PRÁTICO</x:v>
      </x:c>
      <x:c r="H2" s="4" t="str">
        <x:v>GABARITO ORIENTATIVO - MATRIZ COMPLETA DO CASO PRÁTICO</x:v>
      </x:c>
      <x:c r="I2" s="4" t="str">
        <x:v>GABARITO ORIENTATIVO - MATRIZ COMPLETA DO CASO PRÁTICO</x:v>
      </x:c>
    </x:row>
    <x:row r="4">
      <x:c r="A4" s="244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B4" s="245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C4" s="245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D4" s="245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E4" s="245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F4" s="245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G4" s="245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H4" s="245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I4" s="246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</x:row>
    <x:row r="5">
      <x:c r="A5" s="247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B5" s="248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C5" s="248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D5" s="248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E5" s="248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F5" s="248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G5" s="248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H5" s="248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  <x:c r="I5" s="249" t="str">
        <x:v>Gabarito para discussão: a classificação depende da suficiência das evidências. O objetivo é demonstrar que preço compatível é apenas um dos testes; falhas de processo, saúde financeira, emergência e transparência permanecem autônomas.</x:v>
      </x:c>
    </x:row>
    <x:row r="6">
      <x:c r="A6" s="10" t="str">
        <x:v>ID</x:v>
      </x:c>
      <x:c r="B6" s="10" t="str">
        <x:v>Base</x:v>
      </x:c>
      <x:c r="C6" s="10" t="str">
        <x:v>Bloco</x:v>
      </x:c>
      <x:c r="D6" s="10" t="str">
        <x:v>Aplicável?</x:v>
      </x:c>
      <x:c r="E6" s="10" t="str">
        <x:v>Situação esperada</x:v>
      </x:c>
      <x:c r="F6" s="10" t="str">
        <x:v>Fundamento no caso</x:v>
      </x:c>
      <x:c r="G6" s="10" t="str">
        <x:v>Resultado</x:v>
      </x:c>
      <x:c r="H6" s="10" t="str">
        <x:v>Severidade sugerida</x:v>
      </x:c>
      <x:c r="I6" s="10" t="str">
        <x:v>Fonte</x:v>
      </x:c>
    </x:row>
    <x:row r="7" ht="50" customHeight="1">
      <x:c r="A7" s="16" t="str">
        <x:v>25-1.1</x:v>
      </x:c>
      <x:c r="B7" s="16" t="str">
        <x:v>NT 001/2025</x:v>
      </x:c>
      <x:c r="C7" s="16" t="str">
        <x:v>1. Planejamento</x:v>
      </x:c>
      <x:c r="D7" s="16" t="str">
        <x:v>Sim</x:v>
      </x:c>
      <x:c r="E7" s="16" t="str">
        <x:v>Parcialmente atendido</x:v>
      </x:c>
      <x:c r="F7" s="16" t="str">
        <x:v>Ação genérica na LOA; confirmar suficiência e especificidade da dotação.</x:v>
      </x:c>
      <x:c r="G7" s="16" t="str">
        <x:v>RESSALVA</x:v>
      </x:c>
      <x:c r="H7" s="16" t="str">
        <x:v>Baixa</x:v>
      </x:c>
      <x:c r="I7" s="16" t="str">
        <x:v>NT 001/2025, item 1.1 | https://www.mpba.mp.br/sites/default/files/nota_tecnica_conjunta_001-2025_festejos_juninos_0.pdf</x:v>
      </x:c>
    </x:row>
    <x:row r="8" ht="50" customHeight="1">
      <x:c r="A8" s="17" t="str">
        <x:v>25-1.2</x:v>
      </x:c>
      <x:c r="B8" s="17" t="str">
        <x:v>NT 001/2025</x:v>
      </x:c>
      <x:c r="C8" s="17" t="str">
        <x:v>1. Planejamento</x:v>
      </x:c>
      <x:c r="D8" s="17" t="str">
        <x:v>Sim</x:v>
      </x:c>
      <x:c r="E8" s="17" t="str">
        <x:v>Parcialmente atendido</x:v>
      </x:c>
      <x:c r="F8" s="17" t="str">
        <x:v>Há programação, mas faltam artefatos completos de planejamento.</x:v>
      </x:c>
      <x:c r="G8" s="17" t="str">
        <x:v>RESSALVA</x:v>
      </x:c>
      <x:c r="H8" s="17" t="str">
        <x:v>Baixa</x:v>
      </x:c>
      <x:c r="I8" s="17" t="str">
        <x:v>NT 001/2025, item 1.2 | https://www.mpba.mp.br/sites/default/files/nota_tecnica_conjunta_001-2025_festejos_juninos_0.pdf</x:v>
      </x:c>
    </x:row>
    <x:row r="9" ht="50" customHeight="1">
      <x:c r="A9" s="17" t="str">
        <x:v>25-1.3</x:v>
      </x:c>
      <x:c r="B9" s="17" t="str">
        <x:v>NT 001/2025</x:v>
      </x:c>
      <x:c r="C9" s="17" t="str">
        <x:v>1. Planejamento</x:v>
      </x:c>
      <x:c r="D9" s="17" t="str">
        <x:v>Sim</x:v>
      </x:c>
      <x:c r="E9" s="17" t="str">
        <x:v>Não atendido</x:v>
      </x:c>
      <x:c r="F9" s="17" t="str">
        <x:v>Queda de arrecadação sem avaliação das metas fiscais.</x:v>
      </x:c>
      <x:c r="G9" s="17" t="str">
        <x:v>ACHADO</x:v>
      </x:c>
      <x:c r="H9" s="17" t="str">
        <x:v>Alta</x:v>
      </x:c>
      <x:c r="I9" s="17" t="str">
        <x:v>NT 001/2025, item 1.3; LRF, art. 9º | https://www.mpba.mp.br/sites/default/files/nota_tecnica_conjunta_001-2025_festejos_juninos_0.pdf</x:v>
      </x:c>
    </x:row>
    <x:row r="10" ht="50" customHeight="1">
      <x:c r="A10" s="17" t="str">
        <x:v>25-1.4</x:v>
      </x:c>
      <x:c r="B10" s="17" t="str">
        <x:v>NT 001/2025</x:v>
      </x:c>
      <x:c r="C10" s="17" t="str">
        <x:v>1. Planejamento</x:v>
      </x:c>
      <x:c r="D10" s="17" t="str">
        <x:v>Sim</x:v>
      </x:c>
      <x:c r="E10" s="17" t="str">
        <x:v>Parcialmente atendido</x:v>
      </x:c>
      <x:c r="F10" s="17" t="str">
        <x:v>Custo informado, porém Painel omite acessórios.</x:v>
      </x:c>
      <x:c r="G10" s="17" t="str">
        <x:v>RESSALVA</x:v>
      </x:c>
      <x:c r="H10" s="17" t="str">
        <x:v>Baixa</x:v>
      </x:c>
      <x:c r="I10" s="17" t="str">
        <x:v>NT 001/2025, item 1.4 | https://www.mpba.mp.br/sites/default/files/nota_tecnica_conjunta_001-2025_festejos_juninos_0.pdf</x:v>
      </x:c>
    </x:row>
    <x:row r="11" ht="50" customHeight="1">
      <x:c r="A11" s="17" t="str">
        <x:v>25-1.5</x:v>
      </x:c>
      <x:c r="B11" s="17" t="str">
        <x:v>NT 001/2025</x:v>
      </x:c>
      <x:c r="C11" s="17" t="str">
        <x:v>1. Planejamento</x:v>
      </x:c>
      <x:c r="D11" s="17" t="str">
        <x:v>Sim</x:v>
      </x:c>
      <x:c r="E11" s="17" t="str">
        <x:v>Não atendido</x:v>
      </x:c>
      <x:c r="F11" s="17" t="str">
        <x:v>Publicação tardia no PNCP compromete o teste de eficácia.</x:v>
      </x:c>
      <x:c r="G11" s="17" t="str">
        <x:v>ACHADO</x:v>
      </x:c>
      <x:c r="H11" s="17" t="str">
        <x:v>Média</x:v>
      </x:c>
      <x:c r="I11" s="17" t="str">
        <x:v>NT 001/2025, item 1.5; Lei 14.133/2021, art. 94 | https://www.mpba.mp.br/sites/default/files/nota_tecnica_conjunta_001-2025_festejos_juninos_0.pdf</x:v>
      </x:c>
    </x:row>
    <x:row r="12" ht="50" customHeight="1">
      <x:c r="A12" s="17" t="str">
        <x:v>25-1.6</x:v>
      </x:c>
      <x:c r="B12" s="17" t="str">
        <x:v>NT 001/2025</x:v>
      </x:c>
      <x:c r="C12" s="17" t="str">
        <x:v>1. Planejamento</x:v>
      </x:c>
      <x:c r="D12" s="17" t="str">
        <x:v>Não</x:v>
      </x:c>
      <x:c r="E12" s="17" t="str">
        <x:v>Não se aplica</x:v>
      </x:c>
      <x:c r="F12" s="17" t="str">
        <x:v>Município não adota PCA; registrar a opção e a base legal local.</x:v>
      </x:c>
      <x:c r="G12" s="17" t="str">
        <x:v>N/A</x:v>
      </x:c>
      <x:c r="H12" s="17" t="str">
        <x:v>Baixa</x:v>
      </x:c>
      <x:c r="I12" s="17" t="str">
        <x:v>NT 001/2025, item 1.6 | https://www.mpba.mp.br/sites/default/files/nota_tecnica_conjunta_001-2025_festejos_juninos_0.pdf</x:v>
      </x:c>
    </x:row>
    <x:row r="13" ht="50" customHeight="1">
      <x:c r="A13" s="17" t="str">
        <x:v>25-1.7</x:v>
      </x:c>
      <x:c r="B13" s="17" t="str">
        <x:v>NT 001/2025</x:v>
      </x:c>
      <x:c r="C13" s="17" t="str">
        <x:v>1. Planejamento</x:v>
      </x:c>
      <x:c r="D13" s="17" t="str">
        <x:v>Sim</x:v>
      </x:c>
      <x:c r="E13" s="17" t="str">
        <x:v>Parcialmente atendido</x:v>
      </x:c>
      <x:c r="F13" s="17" t="str">
        <x:v>Contratos disponíveis; artefatos de planejamento incompletos.</x:v>
      </x:c>
      <x:c r="G13" s="17" t="str">
        <x:v>RESSALVA</x:v>
      </x:c>
      <x:c r="H13" s="17" t="str">
        <x:v>Baixa</x:v>
      </x:c>
      <x:c r="I13" s="17" t="str">
        <x:v>NT 001/2025, item 1.7 | https://www.mpba.mp.br/sites/default/files/nota_tecnica_conjunta_001-2025_festejos_juninos_0.pdf</x:v>
      </x:c>
    </x:row>
    <x:row r="14" ht="50" customHeight="1">
      <x:c r="A14" s="17" t="str">
        <x:v>25-2.1</x:v>
      </x:c>
      <x:c r="B14" s="17" t="str">
        <x:v>NT 001/2025</x:v>
      </x:c>
      <x:c r="C14" s="17" t="str">
        <x:v>2. Inexigibilidade</x:v>
      </x:c>
      <x:c r="D14" s="17" t="str">
        <x:v>Sim</x:v>
      </x:c>
      <x:c r="E14" s="17" t="str">
        <x:v>Atendido</x:v>
      </x:c>
      <x:c r="F14" s="17" t="str">
        <x:v>Objeto artístico e fundamento formal identificados.</x:v>
      </x:c>
      <x:c r="G14" s="17" t="str">
        <x:v>OK</x:v>
      </x:c>
      <x:c r="H14" s="17" t="str">
        <x:v>Baixa</x:v>
      </x:c>
      <x:c r="I14" s="17" t="str">
        <x:v>NT 001/2025, item 2.1; Lei 14.133/2021, art. 74, II | https://www.mpba.mp.br/sites/default/files/nota_tecnica_conjunta_001-2025_festejos_juninos_0.pdf</x:v>
      </x:c>
    </x:row>
    <x:row r="15" ht="50" customHeight="1">
      <x:c r="A15" s="17" t="str">
        <x:v>25-2.2</x:v>
      </x:c>
      <x:c r="B15" s="17" t="str">
        <x:v>NT 001/2025</x:v>
      </x:c>
      <x:c r="C15" s="17" t="str">
        <x:v>2. Inexigibilidade</x:v>
      </x:c>
      <x:c r="D15" s="17" t="str">
        <x:v>Sim</x:v>
      </x:c>
      <x:c r="E15" s="17" t="str">
        <x:v>Parcialmente atendido</x:v>
      </x:c>
      <x:c r="F15" s="17" t="str">
        <x:v>Processo existe, mas justificativa de preço e exclusividade são frágeis.</x:v>
      </x:c>
      <x:c r="G15" s="17" t="str">
        <x:v>RESSALVA</x:v>
      </x:c>
      <x:c r="H15" s="17" t="str">
        <x:v>Baixa</x:v>
      </x:c>
      <x:c r="I15" s="17" t="str">
        <x:v>NT 001/2025, item 2.2; Lei 14.133/2021, art. 72 | https://www.mpba.mp.br/sites/default/files/nota_tecnica_conjunta_001-2025_festejos_juninos_0.pdf</x:v>
      </x:c>
    </x:row>
    <x:row r="16" ht="50" customHeight="1">
      <x:c r="A16" s="17" t="str">
        <x:v>25-2.3</x:v>
      </x:c>
      <x:c r="B16" s="17" t="str">
        <x:v>NT 001/2025</x:v>
      </x:c>
      <x:c r="C16" s="17" t="str">
        <x:v>2. Inexigibilidade</x:v>
      </x:c>
      <x:c r="D16" s="17" t="str">
        <x:v>Sim</x:v>
      </x:c>
      <x:c r="E16" s="17" t="str">
        <x:v>Atendido</x:v>
      </x:c>
      <x:c r="F16" s="17" t="str">
        <x:v>Consagração documentada.</x:v>
      </x:c>
      <x:c r="G16" s="17" t="str">
        <x:v>OK</x:v>
      </x:c>
      <x:c r="H16" s="17" t="str">
        <x:v>Baixa</x:v>
      </x:c>
      <x:c r="I16" s="17" t="str">
        <x:v>NT 001/2025, item 2.3 | https://www.mpba.mp.br/sites/default/files/nota_tecnica_conjunta_001-2025_festejos_juninos_0.pdf</x:v>
      </x:c>
    </x:row>
    <x:row r="17" ht="50" customHeight="1">
      <x:c r="A17" s="17" t="str">
        <x:v>25-2.4</x:v>
      </x:c>
      <x:c r="B17" s="17" t="str">
        <x:v>NT 001/2025</x:v>
      </x:c>
      <x:c r="C17" s="17" t="str">
        <x:v>2. Inexigibilidade</x:v>
      </x:c>
      <x:c r="D17" s="17" t="str">
        <x:v>Sim</x:v>
      </x:c>
      <x:c r="E17" s="17" t="str">
        <x:v>Não atendido</x:v>
      </x:c>
      <x:c r="F17" s="17" t="str">
        <x:v>Exclusividade restrita ao dia/local caracteriza vínculo eventual.</x:v>
      </x:c>
      <x:c r="G17" s="17" t="str">
        <x:v>ACHADO</x:v>
      </x:c>
      <x:c r="H17" s="17" t="str">
        <x:v>Alta</x:v>
      </x:c>
      <x:c r="I17" s="17" t="str">
        <x:v>NT 001/2025, item 2.4; Lei 14.133/2021, art. 74, §2º | https://www.mpba.mp.br/sites/default/files/nota_tecnica_conjunta_001-2025_festejos_juninos_0.pdf</x:v>
      </x:c>
    </x:row>
    <x:row r="18" ht="50" customHeight="1">
      <x:c r="A18" s="17" t="str">
        <x:v>25-2.5</x:v>
      </x:c>
      <x:c r="B18" s="17" t="str">
        <x:v>NT 001/2025</x:v>
      </x:c>
      <x:c r="C18" s="17" t="str">
        <x:v>2. Inexigibilidade</x:v>
      </x:c>
      <x:c r="D18" s="17" t="str">
        <x:v>Sim</x:v>
      </x:c>
      <x:c r="E18" s="17" t="str">
        <x:v>Não atendido</x:v>
      </x:c>
      <x:c r="F18" s="17" t="str">
        <x:v>Publicação posterior ao evento.</x:v>
      </x:c>
      <x:c r="G18" s="17" t="str">
        <x:v>ACHADO</x:v>
      </x:c>
      <x:c r="H18" s="17" t="str">
        <x:v>Alta</x:v>
      </x:c>
      <x:c r="I18" s="17" t="str">
        <x:v>NT 001/2025, item 2.5; Lei 14.133/2021, art. 94 | https://www.mpba.mp.br/sites/default/files/nota_tecnica_conjunta_001-2025_festejos_juninos_0.pdf</x:v>
      </x:c>
    </x:row>
    <x:row r="19" ht="50" customHeight="1">
      <x:c r="A19" s="17" t="str">
        <x:v>25-2.6</x:v>
      </x:c>
      <x:c r="B19" s="17" t="str">
        <x:v>NT 001/2025</x:v>
      </x:c>
      <x:c r="C19" s="17" t="str">
        <x:v>2. Inexigibilidade</x:v>
      </x:c>
      <x:c r="D19" s="17" t="str">
        <x:v>Sim</x:v>
      </x:c>
      <x:c r="E19" s="17" t="str">
        <x:v>Parcialmente atendido</x:v>
      </x:c>
      <x:c r="F19" s="17" t="str">
        <x:v>Proposta segrega acessórios, mas o Painel não os evidencia.</x:v>
      </x:c>
      <x:c r="G19" s="17" t="str">
        <x:v>RESSALVA</x:v>
      </x:c>
      <x:c r="H19" s="17" t="str">
        <x:v>Baixa</x:v>
      </x:c>
      <x:c r="I19" s="17" t="str">
        <x:v>NT 001/2025, item 2.6; Lei 14.133/2021, art. 94, §2º | https://www.mpba.mp.br/sites/default/files/nota_tecnica_conjunta_001-2025_festejos_juninos_0.pdf</x:v>
      </x:c>
    </x:row>
    <x:row r="20" ht="50" customHeight="1">
      <x:c r="A20" s="17" t="str">
        <x:v>25-2.7</x:v>
      </x:c>
      <x:c r="B20" s="17" t="str">
        <x:v>NT 001/2025</x:v>
      </x:c>
      <x:c r="C20" s="17" t="str">
        <x:v>2. Inexigibilidade</x:v>
      </x:c>
      <x:c r="D20" s="17" t="str">
        <x:v>Não</x:v>
      </x:c>
      <x:c r="E20" s="17" t="str">
        <x:v>Não se aplica</x:v>
      </x:c>
      <x:c r="F20" s="17" t="str">
        <x:v>Atração não foi cedida pelo Estado.</x:v>
      </x:c>
      <x:c r="G20" s="17" t="str">
        <x:v>N/A</x:v>
      </x:c>
      <x:c r="H20" s="17" t="str">
        <x:v>Baixa</x:v>
      </x:c>
      <x:c r="I20" s="17" t="str">
        <x:v>NT 001/2025, item 2.7 | https://www.mpba.mp.br/sites/default/files/nota_tecnica_conjunta_001-2025_festejos_juninos_0.pdf</x:v>
      </x:c>
    </x:row>
    <x:row r="21" ht="50" customHeight="1">
      <x:c r="A21" s="17" t="str">
        <x:v>25-3.1</x:v>
      </x:c>
      <x:c r="B21" s="17" t="str">
        <x:v>NT 001/2025</x:v>
      </x:c>
      <x:c r="C21" s="17" t="str">
        <x:v>3. Artista não consagrado</x:v>
      </x:c>
      <x:c r="D21" s="17" t="str">
        <x:v>Não</x:v>
      </x:c>
      <x:c r="E21" s="17" t="str">
        <x:v>Não se aplica</x:v>
      </x:c>
      <x:c r="F21" s="17" t="str">
        <x:v>Artista consagrado; credenciamento de não consagrados não é o caso.</x:v>
      </x:c>
      <x:c r="G21" s="17" t="str">
        <x:v>N/A</x:v>
      </x:c>
      <x:c r="H21" s="17" t="str">
        <x:v>Baixa</x:v>
      </x:c>
      <x:c r="I21" s="17" t="str">
        <x:v>NT 001/2025, item 3.1; Lei 14.133/2021, arts. 6º, XXXIX, 30 e 74 | https://www.mpba.mp.br/sites/default/files/nota_tecnica_conjunta_001-2025_festejos_juninos_0.pdf</x:v>
      </x:c>
    </x:row>
    <x:row r="22" ht="50" customHeight="1">
      <x:c r="A22" s="17" t="str">
        <x:v>25-4.1</x:v>
      </x:c>
      <x:c r="B22" s="17" t="str">
        <x:v>NT 001/2025</x:v>
      </x:c>
      <x:c r="C22" s="17" t="str">
        <x:v>4. Justificativa de preço</x:v>
      </x:c>
      <x:c r="D22" s="17" t="str">
        <x:v>Sim</x:v>
      </x:c>
      <x:c r="E22" s="17" t="str">
        <x:v>Não atendido</x:v>
      </x:c>
      <x:c r="F22" s="17" t="str">
        <x:v>Proposta supera fortemente a média sem motivação suficiente.</x:v>
      </x:c>
      <x:c r="G22" s="17" t="str">
        <x:v>ACHADO</x:v>
      </x:c>
      <x:c r="H22" s="17" t="str">
        <x:v>Média</x:v>
      </x:c>
      <x:c r="I22" s="17" t="str">
        <x:v>NT 001/2025, item 4.1 | https://www.mpba.mp.br/sites/default/files/nota_tecnica_conjunta_001-2025_festejos_juninos_0.pdf</x:v>
      </x:c>
    </x:row>
    <x:row r="23" ht="50" customHeight="1">
      <x:c r="A23" s="17" t="str">
        <x:v>25-4.2</x:v>
      </x:c>
      <x:c r="B23" s="17" t="str">
        <x:v>NT 001/2025</x:v>
      </x:c>
      <x:c r="C23" s="17" t="str">
        <x:v>4. Justificativa de preço</x:v>
      </x:c>
      <x:c r="D23" s="17" t="str">
        <x:v>Sim</x:v>
      </x:c>
      <x:c r="E23" s="17" t="str">
        <x:v>Parcialmente atendido</x:v>
      </x:c>
      <x:c r="F23" s="17" t="str">
        <x:v>Há três comparáveis, mas o recorte e a segregação precisam ser formalizados.</x:v>
      </x:c>
      <x:c r="G23" s="17" t="str">
        <x:v>RESSALVA</x:v>
      </x:c>
      <x:c r="H23" s="17" t="str">
        <x:v>Baixa</x:v>
      </x:c>
      <x:c r="I23" s="17" t="str">
        <x:v>NT 001/2025, item 4.2; Lei 14.133/2021, art. 23, §4º | https://www.mpba.mp.br/sites/default/files/nota_tecnica_conjunta_001-2025_festejos_juninos_0.pdf</x:v>
      </x:c>
    </x:row>
    <x:row r="24" ht="50" customHeight="1">
      <x:c r="A24" s="17" t="str">
        <x:v>25-5.1</x:v>
      </x:c>
      <x:c r="B24" s="17" t="str">
        <x:v>NT 001/2025</x:v>
      </x:c>
      <x:c r="C24" s="17" t="str">
        <x:v>5. Infraestrutura</x:v>
      </x:c>
      <x:c r="D24" s="17" t="str">
        <x:v>Sim</x:v>
      </x:c>
      <x:c r="E24" s="17" t="str">
        <x:v>Atendido</x:v>
      </x:c>
      <x:c r="F24" s="17" t="str">
        <x:v>Infraestrutura contratada por pregão.</x:v>
      </x:c>
      <x:c r="G24" s="17" t="str">
        <x:v>OK</x:v>
      </x:c>
      <x:c r="H24" s="17" t="str">
        <x:v>Baixa</x:v>
      </x:c>
      <x:c r="I24" s="17" t="str">
        <x:v>NT 001/2025, item 5.1 | https://www.mpba.mp.br/sites/default/files/nota_tecnica_conjunta_001-2025_festejos_juninos_0.pdf</x:v>
      </x:c>
    </x:row>
    <x:row r="25" ht="50" customHeight="1">
      <x:c r="A25" s="17" t="str">
        <x:v>25-5.2</x:v>
      </x:c>
      <x:c r="B25" s="17" t="str">
        <x:v>NT 001/2025</x:v>
      </x:c>
      <x:c r="C25" s="17" t="str">
        <x:v>5. Infraestrutura</x:v>
      </x:c>
      <x:c r="D25" s="17" t="str">
        <x:v>Sim</x:v>
      </x:c>
      <x:c r="E25" s="17" t="str">
        <x:v>Não atendido</x:v>
      </x:c>
      <x:c r="F25" s="17" t="str">
        <x:v>Camarote cedido sem avaliação de concorrência e retorno.</x:v>
      </x:c>
      <x:c r="G25" s="17" t="str">
        <x:v>ACHADO</x:v>
      </x:c>
      <x:c r="H25" s="17" t="str">
        <x:v>Alta</x:v>
      </x:c>
      <x:c r="I25" s="17" t="str">
        <x:v>NT 001/2025, item 5.2 | https://www.mpba.mp.br/sites/default/files/nota_tecnica_conjunta_001-2025_festejos_juninos_0.pdf</x:v>
      </x:c>
    </x:row>
    <x:row r="26" ht="50" customHeight="1">
      <x:c r="A26" s="17" t="str">
        <x:v>25-5.3</x:v>
      </x:c>
      <x:c r="B26" s="17" t="str">
        <x:v>NT 001/2025</x:v>
      </x:c>
      <x:c r="C26" s="17" t="str">
        <x:v>5. Infraestrutura</x:v>
      </x:c>
      <x:c r="D26" s="17" t="str">
        <x:v>Sim</x:v>
      </x:c>
      <x:c r="E26" s="17" t="str">
        <x:v>Não atendido</x:v>
      </x:c>
      <x:c r="F26" s="17" t="str">
        <x:v>Ausência de ETP econômico-financeiro para exploração do espaço.</x:v>
      </x:c>
      <x:c r="G26" s="17" t="str">
        <x:v>ACHADO</x:v>
      </x:c>
      <x:c r="H26" s="17" t="str">
        <x:v>Média</x:v>
      </x:c>
      <x:c r="I26" s="17" t="str">
        <x:v>NT 001/2025, item 5.3; Lei 14.133/2021, art. 18, §1º, VI | https://www.mpba.mp.br/sites/default/files/nota_tecnica_conjunta_001-2025_festejos_juninos_0.pdf</x:v>
      </x:c>
    </x:row>
    <x:row r="27" ht="50" customHeight="1">
      <x:c r="A27" s="17" t="str">
        <x:v>25-5.4</x:v>
      </x:c>
      <x:c r="B27" s="17" t="str">
        <x:v>NT 001/2025</x:v>
      </x:c>
      <x:c r="C27" s="17" t="str">
        <x:v>5. Infraestrutura</x:v>
      </x:c>
      <x:c r="D27" s="17" t="str">
        <x:v>Não</x:v>
      </x:c>
      <x:c r="E27" s="17" t="str">
        <x:v>Não se aplica</x:v>
      </x:c>
      <x:c r="F27" s="17" t="str">
        <x:v>Não houve dispensa por pequeno valor.</x:v>
      </x:c>
      <x:c r="G27" s="17" t="str">
        <x:v>N/A</x:v>
      </x:c>
      <x:c r="H27" s="17" t="str">
        <x:v>Baixa</x:v>
      </x:c>
      <x:c r="I27" s="17" t="str">
        <x:v>NT 001/2025, item 5.4; Lei 14.133/2021, arts. 72 e 75, I e II | https://www.mpba.mp.br/sites/default/files/nota_tecnica_conjunta_001-2025_festejos_juninos_0.pdf</x:v>
      </x:c>
    </x:row>
    <x:row r="28" ht="50" customHeight="1">
      <x:c r="A28" s="17" t="str">
        <x:v>25-6.1</x:v>
      </x:c>
      <x:c r="B28" s="17" t="str">
        <x:v>NT 001/2025</x:v>
      </x:c>
      <x:c r="C28" s="17" t="str">
        <x:v>6. Saúde financeira</x:v>
      </x:c>
      <x:c r="D28" s="17" t="str">
        <x:v>Sim</x:v>
      </x:c>
      <x:c r="E28" s="17" t="str">
        <x:v>Atendido</x:v>
      </x:c>
      <x:c r="F28" s="17" t="str">
        <x:v>Fontes identificadas e recursos de emergência segregados.</x:v>
      </x:c>
      <x:c r="G28" s="17" t="str">
        <x:v>OK</x:v>
      </x:c>
      <x:c r="H28" s="17" t="str">
        <x:v>Baixa</x:v>
      </x:c>
      <x:c r="I28" s="17" t="str">
        <x:v>NT 001/2025, item 6.1 | https://www.mpba.mp.br/sites/default/files/nota_tecnica_conjunta_001-2025_festejos_juninos_0.pdf</x:v>
      </x:c>
    </x:row>
    <x:row r="29" ht="50" customHeight="1">
      <x:c r="A29" s="17" t="str">
        <x:v>25-6.2</x:v>
      </x:c>
      <x:c r="B29" s="17" t="str">
        <x:v>NT 001/2025</x:v>
      </x:c>
      <x:c r="C29" s="17" t="str">
        <x:v>6. Saúde financeira</x:v>
      </x:c>
      <x:c r="D29" s="17" t="str">
        <x:v>Sim</x:v>
      </x:c>
      <x:c r="E29" s="17" t="str">
        <x:v>Atendido</x:v>
      </x:c>
      <x:c r="F29" s="17" t="str">
        <x:v>Índices do exercício anterior cumpridos.</x:v>
      </x:c>
      <x:c r="G29" s="17" t="str">
        <x:v>OK</x:v>
      </x:c>
      <x:c r="H29" s="17" t="str">
        <x:v>Baixa</x:v>
      </x:c>
      <x:c r="I29" s="17" t="str">
        <x:v>NT 001/2025, item 6.2 | https://www.mpba.mp.br/sites/default/files/nota_tecnica_conjunta_001-2025_festejos_juninos_0.pdf</x:v>
      </x:c>
    </x:row>
    <x:row r="30" ht="50" customHeight="1">
      <x:c r="A30" s="17" t="str">
        <x:v>25-6.3</x:v>
      </x:c>
      <x:c r="B30" s="17" t="str">
        <x:v>NT 001/2025</x:v>
      </x:c>
      <x:c r="C30" s="17" t="str">
        <x:v>6. Saúde financeira</x:v>
      </x:c>
      <x:c r="D30" s="17" t="str">
        <x:v>Sim</x:v>
      </x:c>
      <x:c r="E30" s="17" t="str">
        <x:v>Não atendido</x:v>
      </x:c>
      <x:c r="F30" s="17" t="str">
        <x:v>Existem obrigações previdenciárias patronais em atraso.</x:v>
      </x:c>
      <x:c r="G30" s="17" t="str">
        <x:v>ACHADO</x:v>
      </x:c>
      <x:c r="H30" s="17" t="str">
        <x:v>Alta</x:v>
      </x:c>
      <x:c r="I30" s="17" t="str">
        <x:v>NT 001/2025, item 6.3 | https://www.mpba.mp.br/sites/default/files/nota_tecnica_conjunta_001-2025_festejos_juninos_0.pdf</x:v>
      </x:c>
    </x:row>
    <x:row r="31" ht="50" customHeight="1">
      <x:c r="A31" s="17" t="str">
        <x:v>25-6.4</x:v>
      </x:c>
      <x:c r="B31" s="17" t="str">
        <x:v>NT 001/2025</x:v>
      </x:c>
      <x:c r="C31" s="17" t="str">
        <x:v>6. Saúde financeira</x:v>
      </x:c>
      <x:c r="D31" s="17" t="str">
        <x:v>Sim</x:v>
      </x:c>
      <x:c r="E31" s="17" t="str">
        <x:v>Não atendido</x:v>
      </x:c>
      <x:c r="F31" s="17" t="str">
        <x:v>Anexo 5 aponta insuficiência e falta conciliação.</x:v>
      </x:c>
      <x:c r="G31" s="17" t="str">
        <x:v>ACHADO</x:v>
      </x:c>
      <x:c r="H31" s="17" t="str">
        <x:v>Alta</x:v>
      </x:c>
      <x:c r="I31" s="17" t="str">
        <x:v>NT 001/2025, item 6.4 | https://www.mpba.mp.br/sites/default/files/nota_tecnica_conjunta_001-2025_festejos_juninos_0.pdf</x:v>
      </x:c>
    </x:row>
    <x:row r="32" ht="50" customHeight="1">
      <x:c r="A32" s="17" t="str">
        <x:v>25-6.5</x:v>
      </x:c>
      <x:c r="B32" s="17" t="str">
        <x:v>NT 001/2025</x:v>
      </x:c>
      <x:c r="C32" s="17" t="str">
        <x:v>6. Saúde financeira</x:v>
      </x:c>
      <x:c r="D32" s="17" t="str">
        <x:v>Sim</x:v>
      </x:c>
      <x:c r="E32" s="17" t="str">
        <x:v>Não atendido</x:v>
      </x:c>
      <x:c r="F32" s="17" t="str">
        <x:v>Não há nota de saúde financeira anexada.</x:v>
      </x:c>
      <x:c r="G32" s="17" t="str">
        <x:v>ACHADO</x:v>
      </x:c>
      <x:c r="H32" s="17" t="str">
        <x:v>Média</x:v>
      </x:c>
      <x:c r="I32" s="17" t="str">
        <x:v>NT 001/2025, item 6.5 | https://www.mpba.mp.br/sites/default/files/nota_tecnica_conjunta_001-2025_festejos_juninos_0.pdf</x:v>
      </x:c>
    </x:row>
    <x:row r="33" ht="50" customHeight="1">
      <x:c r="A33" s="17" t="str">
        <x:v>25-7.1</x:v>
      </x:c>
      <x:c r="B33" s="17" t="str">
        <x:v>NT 001/2025</x:v>
      </x:c>
      <x:c r="C33" s="17" t="str">
        <x:v>7. Transparência</x:v>
      </x:c>
      <x:c r="D33" s="17" t="str">
        <x:v>Sim</x:v>
      </x:c>
      <x:c r="E33" s="17" t="str">
        <x:v>Não atendido</x:v>
      </x:c>
      <x:c r="F33" s="17" t="str">
        <x:v>Painel omite acessórios e diverge do SIGA.</x:v>
      </x:c>
      <x:c r="G33" s="17" t="str">
        <x:v>ACHADO</x:v>
      </x:c>
      <x:c r="H33" s="17" t="str">
        <x:v>Média</x:v>
      </x:c>
      <x:c r="I33" s="17" t="str">
        <x:v>NT 001/2025, item 7.1 | https://www.mpba.mp.br/sites/default/files/nota_tecnica_conjunta_001-2025_festejos_juninos_0.pdf</x:v>
      </x:c>
    </x:row>
    <x:row r="34" ht="50" customHeight="1">
      <x:c r="A34" s="17" t="str">
        <x:v>25-8.1</x:v>
      </x:c>
      <x:c r="B34" s="17" t="str">
        <x:v>NT 001/2025</x:v>
      </x:c>
      <x:c r="C34" s="17" t="str">
        <x:v>8. Emergência/calamidade</x:v>
      </x:c>
      <x:c r="D34" s="17" t="str">
        <x:v>Sim</x:v>
      </x:c>
      <x:c r="E34" s="17" t="str">
        <x:v>Parcialmente atendido</x:v>
      </x:c>
      <x:c r="F34" s="17" t="str">
        <x:v>Emergência foi identificada, mas a matriz reforçada não foi aplicada.</x:v>
      </x:c>
      <x:c r="G34" s="17" t="str">
        <x:v>RESSALVA</x:v>
      </x:c>
      <x:c r="H34" s="17" t="str">
        <x:v>Baixa</x:v>
      </x:c>
      <x:c r="I34" s="17" t="str">
        <x:v>NT 001/2025, item 8.1 | https://www.mpba.mp.br/sites/default/files/nota_tecnica_conjunta_001-2025_festejos_juninos_0.pdf</x:v>
      </x:c>
    </x:row>
    <x:row r="35" ht="50" customHeight="1">
      <x:c r="A35" s="17" t="str">
        <x:v>25-8.2</x:v>
      </x:c>
      <x:c r="B35" s="17" t="str">
        <x:v>NT 001/2025</x:v>
      </x:c>
      <x:c r="C35" s="17" t="str">
        <x:v>8. Emergência/calamidade</x:v>
      </x:c>
      <x:c r="D35" s="17" t="str">
        <x:v>Sim</x:v>
      </x:c>
      <x:c r="E35" s="17" t="str">
        <x:v>Não atendido</x:v>
      </x:c>
      <x:c r="F35" s="17" t="str">
        <x:v>Houve suplementação por anulação durante a emergência.</x:v>
      </x:c>
      <x:c r="G35" s="17" t="str">
        <x:v>ACHADO</x:v>
      </x:c>
      <x:c r="H35" s="17" t="str">
        <x:v>Alta</x:v>
      </x:c>
      <x:c r="I35" s="17" t="str">
        <x:v>NT 001/2025, item 8.2 | https://www.mpba.mp.br/sites/default/files/nota_tecnica_conjunta_001-2025_festejos_juninos_0.pdf</x:v>
      </x:c>
    </x:row>
    <x:row r="36" ht="50" customHeight="1">
      <x:c r="A36" s="17" t="str">
        <x:v>25-8.3</x:v>
      </x:c>
      <x:c r="B36" s="17" t="str">
        <x:v>NT 001/2025</x:v>
      </x:c>
      <x:c r="C36" s="17" t="str">
        <x:v>8. Emergência/calamidade</x:v>
      </x:c>
      <x:c r="D36" s="17" t="str">
        <x:v>Sim</x:v>
      </x:c>
      <x:c r="E36" s="17" t="str">
        <x:v>Atendido</x:v>
      </x:c>
      <x:c r="F36" s="17" t="str">
        <x:v>Não há uso direto de transferências da emergência no evento.</x:v>
      </x:c>
      <x:c r="G36" s="17" t="str">
        <x:v>OK</x:v>
      </x:c>
      <x:c r="H36" s="17" t="str">
        <x:v>Baixa</x:v>
      </x:c>
      <x:c r="I36" s="17" t="str">
        <x:v>NT 001/2025, item 8.3 | https://www.mpba.mp.br/sites/default/files/nota_tecnica_conjunta_001-2025_festejos_juninos_0.pdf</x:v>
      </x:c>
    </x:row>
    <x:row r="37" ht="50" customHeight="1">
      <x:c r="A37" s="17" t="str">
        <x:v>25-8.4</x:v>
      </x:c>
      <x:c r="B37" s="17" t="str">
        <x:v>NT 001/2025</x:v>
      </x:c>
      <x:c r="C37" s="17" t="str">
        <x:v>8. Emergência/calamidade</x:v>
      </x:c>
      <x:c r="D37" s="17" t="str">
        <x:v>Sim</x:v>
      </x:c>
      <x:c r="E37" s="17" t="str">
        <x:v>Não atendido</x:v>
      </x:c>
      <x:c r="F37" s="17" t="str">
        <x:v>Foi realizada suplementação para a Cultura.</x:v>
      </x:c>
      <x:c r="G37" s="17" t="str">
        <x:v>ACHADO</x:v>
      </x:c>
      <x:c r="H37" s="17" t="str">
        <x:v>Alta</x:v>
      </x:c>
      <x:c r="I37" s="17" t="str">
        <x:v>NT 001/2025, item 8.4 | https://www.mpba.mp.br/sites/default/files/nota_tecnica_conjunta_001-2025_festejos_juninos_0.pdf</x:v>
      </x:c>
    </x:row>
    <x:row r="38" ht="50" customHeight="1">
      <x:c r="A38" s="17" t="str">
        <x:v>25-8.5</x:v>
      </x:c>
      <x:c r="B38" s="17" t="str">
        <x:v>NT 001/2025</x:v>
      </x:c>
      <x:c r="C38" s="17" t="str">
        <x:v>8. Emergência/calamidade</x:v>
      </x:c>
      <x:c r="D38" s="17" t="str">
        <x:v>Sim</x:v>
      </x:c>
      <x:c r="E38" s="17" t="str">
        <x:v>Não atendido</x:v>
      </x:c>
      <x:c r="F38" s="17" t="str">
        <x:v>Estudo de impacto e sustentabilidade não apresentado.</x:v>
      </x:c>
      <x:c r="G38" s="17" t="str">
        <x:v>ACHADO</x:v>
      </x:c>
      <x:c r="H38" s="17" t="str">
        <x:v>Alta</x:v>
      </x:c>
      <x:c r="I38" s="17" t="str">
        <x:v>NT 001/2025, item 8.5 | https://www.mpba.mp.br/sites/default/files/nota_tecnica_conjunta_001-2025_festejos_juninos_0.pdf</x:v>
      </x:c>
    </x:row>
    <x:row r="39" ht="50" customHeight="1">
      <x:c r="A39" s="17" t="str">
        <x:v>25-8.6</x:v>
      </x:c>
      <x:c r="B39" s="17" t="str">
        <x:v>NT 001/2025</x:v>
      </x:c>
      <x:c r="C39" s="17" t="str">
        <x:v>8. Emergência/calamidade</x:v>
      </x:c>
      <x:c r="D39" s="17" t="str">
        <x:v>Sim</x:v>
      </x:c>
      <x:c r="E39" s="17" t="str">
        <x:v>Não atendido</x:v>
      </x:c>
      <x:c r="F39" s="17" t="str">
        <x:v>Declaração no Painel é incompleta e não fidedigna.</x:v>
      </x:c>
      <x:c r="G39" s="17" t="str">
        <x:v>ACHADO</x:v>
      </x:c>
      <x:c r="H39" s="17" t="str">
        <x:v>Média</x:v>
      </x:c>
      <x:c r="I39" s="17" t="str">
        <x:v>NT 001/2025, item 8.6 | https://www.mpba.mp.br/sites/default/files/nota_tecnica_conjunta_001-2025_festejos_juninos_0.pdf</x:v>
      </x:c>
    </x:row>
    <x:row r="40" ht="50" customHeight="1">
      <x:c r="A40" s="17" t="str">
        <x:v>26-4.1</x:v>
      </x:c>
      <x:c r="B40" s="17" t="str">
        <x:v>NT 01/2026</x:v>
      </x:c>
      <x:c r="C40" s="17" t="str">
        <x:v>9. Comparabilidade</x:v>
      </x:c>
      <x:c r="D40" s="17" t="str">
        <x:v>Sim</x:v>
      </x:c>
      <x:c r="E40" s="17" t="str">
        <x:v>Parcialmente atendido</x:v>
      </x:c>
      <x:c r="F40" s="17" t="str">
        <x:v>Segregação existe na proposta, mas não em todas as divulgações.</x:v>
      </x:c>
      <x:c r="G40" s="17" t="str">
        <x:v>RESSALVA</x:v>
      </x:c>
      <x:c r="H40" s="17" t="str">
        <x:v>Baixa</x:v>
      </x:c>
      <x:c r="I40" s="17" t="str">
        <x:v>NT 01/2026, definições e item 4 | https://www.tcm.ba.gov.br/wp-content/uploads/2026/04/nota_tecnica_conjunta_festejos_juninos_01_2026.pdf</x:v>
      </x:c>
    </x:row>
    <x:row r="41" ht="50" customHeight="1">
      <x:c r="A41" s="17" t="str">
        <x:v>26-4.2</x:v>
      </x:c>
      <x:c r="B41" s="17" t="str">
        <x:v>NT 01/2026</x:v>
      </x:c>
      <x:c r="C41" s="17" t="str">
        <x:v>9. Comparabilidade</x:v>
      </x:c>
      <x:c r="D41" s="17" t="str">
        <x:v>Sim</x:v>
      </x:c>
      <x:c r="E41" s="17" t="str">
        <x:v>Atendido</x:v>
      </x:c>
      <x:c r="F41" s="17" t="str">
        <x:v>Três contratos estaduais no ciclo junino foram localizados.</x:v>
      </x:c>
      <x:c r="G41" s="17" t="str">
        <x:v>OK</x:v>
      </x:c>
      <x:c r="H41" s="17" t="str">
        <x:v>Baixa</x:v>
      </x:c>
      <x:c r="I41" s="17" t="str">
        <x:v>NT 01/2026, item 4 | https://www.tcm.ba.gov.br/wp-content/uploads/2026/04/nota_tecnica_conjunta_festejos_juninos_01_2026.pdf</x:v>
      </x:c>
    </x:row>
    <x:row r="42" ht="50" customHeight="1">
      <x:c r="A42" s="17" t="str">
        <x:v>26-4.3</x:v>
      </x:c>
      <x:c r="B42" s="17" t="str">
        <x:v>NT 01/2026</x:v>
      </x:c>
      <x:c r="C42" s="17" t="str">
        <x:v>9. Comparabilidade</x:v>
      </x:c>
      <x:c r="D42" s="17" t="str">
        <x:v>Sim</x:v>
      </x:c>
      <x:c r="E42" s="17" t="str">
        <x:v>Parcialmente atendido</x:v>
      </x:c>
      <x:c r="F42" s="17" t="str">
        <x:v>Nome conferido; falta memória de CPF/CNPJ e duplicidades.</x:v>
      </x:c>
      <x:c r="G42" s="17" t="str">
        <x:v>RESSALVA</x:v>
      </x:c>
      <x:c r="H42" s="17" t="str">
        <x:v>Baixa</x:v>
      </x:c>
      <x:c r="I42" s="17" t="str">
        <x:v>NT 01/2026, item 4 | https://www.tcm.ba.gov.br/wp-content/uploads/2026/04/nota_tecnica_conjunta_festejos_juninos_01_2026.pdf</x:v>
      </x:c>
    </x:row>
    <x:row r="43" ht="50" customHeight="1">
      <x:c r="A43" s="17" t="str">
        <x:v>26-4.4</x:v>
      </x:c>
      <x:c r="B43" s="17" t="str">
        <x:v>NT 01/2026</x:v>
      </x:c>
      <x:c r="C43" s="17" t="str">
        <x:v>9. Comparabilidade</x:v>
      </x:c>
      <x:c r="D43" s="17" t="str">
        <x:v>Sim</x:v>
      </x:c>
      <x:c r="E43" s="17" t="str">
        <x:v>Atendido</x:v>
      </x:c>
      <x:c r="F43" s="17" t="str">
        <x:v>Média didática dos três cachês: R$ 350 mil.</x:v>
      </x:c>
      <x:c r="G43" s="17" t="str">
        <x:v>OK</x:v>
      </x:c>
      <x:c r="H43" s="17" t="str">
        <x:v>Baixa</x:v>
      </x:c>
      <x:c r="I43" s="17" t="str">
        <x:v>NT 01/2026, item 4 | https://www.tcm.ba.gov.br/wp-content/uploads/2026/04/nota_tecnica_conjunta_festejos_juninos_01_2026.pdf</x:v>
      </x:c>
    </x:row>
    <x:row r="44" ht="50" customHeight="1">
      <x:c r="A44" s="17" t="str">
        <x:v>26-4.5</x:v>
      </x:c>
      <x:c r="B44" s="17" t="str">
        <x:v>NT 01/2026</x:v>
      </x:c>
      <x:c r="C44" s="17" t="str">
        <x:v>9. Comparabilidade</x:v>
      </x:c>
      <x:c r="D44" s="17" t="str">
        <x:v>Sim</x:v>
      </x:c>
      <x:c r="E44" s="17" t="str">
        <x:v>Atendido</x:v>
      </x:c>
      <x:c r="F44" s="17" t="str">
        <x:v>Média atualizada pelo IPCA didático: R$ 365,4 mil.</x:v>
      </x:c>
      <x:c r="G44" s="17" t="str">
        <x:v>OK</x:v>
      </x:c>
      <x:c r="H44" s="17" t="str">
        <x:v>Baixa</x:v>
      </x:c>
      <x:c r="I44" s="17" t="str">
        <x:v>NT 01/2026, item 4 | https://www.tcm.ba.gov.br/wp-content/uploads/2026/04/nota_tecnica_conjunta_festejos_juninos_01_2026.pdf</x:v>
      </x:c>
    </x:row>
    <x:row r="45" ht="50" customHeight="1">
      <x:c r="A45" s="17" t="str">
        <x:v>26-5.1</x:v>
      </x:c>
      <x:c r="B45" s="17" t="str">
        <x:v>NT 01/2026</x:v>
      </x:c>
      <x:c r="C45" s="17" t="str">
        <x:v>10. Base insuficiente</x:v>
      </x:c>
      <x:c r="D45" s="17" t="str">
        <x:v>Não</x:v>
      </x:c>
      <x:c r="E45" s="17" t="str">
        <x:v>Não se aplica</x:v>
      </x:c>
      <x:c r="F45" s="17" t="str">
        <x:v>A base principal possui três contratos; documentar julgamento de suficiência.</x:v>
      </x:c>
      <x:c r="G45" s="17" t="str">
        <x:v>N/A</x:v>
      </x:c>
      <x:c r="H45" s="17" t="str">
        <x:v>Baixa</x:v>
      </x:c>
      <x:c r="I45" s="17" t="str">
        <x:v>NT 01/2026, item 5 | https://www.tcm.ba.gov.br/wp-content/uploads/2026/04/nota_tecnica_conjunta_festejos_juninos_01_2026.pdf</x:v>
      </x:c>
    </x:row>
    <x:row r="46" ht="50" customHeight="1">
      <x:c r="A46" s="17" t="str">
        <x:v>26-5.2</x:v>
      </x:c>
      <x:c r="B46" s="17" t="str">
        <x:v>NT 01/2026</x:v>
      </x:c>
      <x:c r="C46" s="17" t="str">
        <x:v>10. Base insuficiente</x:v>
      </x:c>
      <x:c r="D46" s="17" t="str">
        <x:v>Não</x:v>
      </x:c>
      <x:c r="E46" s="17" t="str">
        <x:v>Não se aplica</x:v>
      </x:c>
      <x:c r="F46" s="17" t="str">
        <x:v>Pesquisa ampliada não foi necessária no caso didático.</x:v>
      </x:c>
      <x:c r="G46" s="17" t="str">
        <x:v>N/A</x:v>
      </x:c>
      <x:c r="H46" s="17" t="str">
        <x:v>Baixa</x:v>
      </x:c>
      <x:c r="I46" s="17" t="str">
        <x:v>NT 01/2026, item 5; Lei 14.133/2021, art. 23, §4º | https://www.tcm.ba.gov.br/wp-content/uploads/2026/04/nota_tecnica_conjunta_festejos_juninos_01_2026.pdf</x:v>
      </x:c>
    </x:row>
    <x:row r="47" ht="50" customHeight="1">
      <x:c r="A47" s="17" t="str">
        <x:v>26-5.3</x:v>
      </x:c>
      <x:c r="B47" s="17" t="str">
        <x:v>NT 01/2026</x:v>
      </x:c>
      <x:c r="C47" s="17" t="str">
        <x:v>10. Base insuficiente</x:v>
      </x:c>
      <x:c r="D47" s="17" t="str">
        <x:v>Sim</x:v>
      </x:c>
      <x:c r="E47" s="17" t="str">
        <x:v>Não atendido</x:v>
      </x:c>
      <x:c r="F47" s="17" t="str">
        <x:v>Alegação de notoriedade recente não veio acompanhada de prova contemporânea.</x:v>
      </x:c>
      <x:c r="G47" s="17" t="str">
        <x:v>ACHADO</x:v>
      </x:c>
      <x:c r="H47" s="17" t="str">
        <x:v>Média</x:v>
      </x:c>
      <x:c r="I47" s="17" t="str">
        <x:v>NT 01/2026, item 5 | https://www.tcm.ba.gov.br/wp-content/uploads/2026/04/nota_tecnica_conjunta_festejos_juninos_01_2026.pdf</x:v>
      </x:c>
    </x:row>
    <x:row r="48" ht="50" customHeight="1">
      <x:c r="A48" s="17" t="str">
        <x:v>26-6.1</x:v>
      </x:c>
      <x:c r="B48" s="17" t="str">
        <x:v>NT 01/2026</x:v>
      </x:c>
      <x:c r="C48" s="17" t="str">
        <x:v>11. Alta materialidade</x:v>
      </x:c>
      <x:c r="D48" s="17" t="str">
        <x:v>Sim</x:v>
      </x:c>
      <x:c r="E48" s="17" t="str">
        <x:v>Não atendido</x:v>
      </x:c>
      <x:c r="F48" s="17" t="str">
        <x:v>R$ 820 mil aciona o alerta; não houve instrução reforçada.</x:v>
      </x:c>
      <x:c r="G48" s="17" t="str">
        <x:v>ACHADO</x:v>
      </x:c>
      <x:c r="H48" s="17" t="str">
        <x:v>Média</x:v>
      </x:c>
      <x:c r="I48" s="17" t="str">
        <x:v>NT 01/2026, item 6 | https://www.tcm.ba.gov.br/wp-content/uploads/2026/04/nota_tecnica_conjunta_festejos_juninos_01_2026.pdf</x:v>
      </x:c>
    </x:row>
    <x:row r="49" ht="50" customHeight="1">
      <x:c r="A49" s="17" t="str">
        <x:v>26-6.2</x:v>
      </x:c>
      <x:c r="B49" s="17" t="str">
        <x:v>NT 01/2026</x:v>
      </x:c>
      <x:c r="C49" s="17" t="str">
        <x:v>11. Alta materialidade</x:v>
      </x:c>
      <x:c r="D49" s="17" t="str">
        <x:v>Sim</x:v>
      </x:c>
      <x:c r="E49" s="17" t="str">
        <x:v>Não atendido</x:v>
      </x:c>
      <x:c r="F49" s="17" t="str">
        <x:v>Pacote financeiro incompleto e controle interno ausente.</x:v>
      </x:c>
      <x:c r="G49" s="17" t="str">
        <x:v>ACHADO</x:v>
      </x:c>
      <x:c r="H49" s="17" t="str">
        <x:v>Alta</x:v>
      </x:c>
      <x:c r="I49" s="17" t="str">
        <x:v>NT 01/2026, item 6 | https://www.tcm.ba.gov.br/wp-content/uploads/2026/04/nota_tecnica_conjunta_festejos_juninos_01_2026.pdf</x:v>
      </x:c>
    </x:row>
    <x:row r="50" ht="50" customHeight="1">
      <x:c r="A50" s="17" t="str">
        <x:v>26-6.3</x:v>
      </x:c>
      <x:c r="B50" s="17" t="str">
        <x:v>NT 01/2026</x:v>
      </x:c>
      <x:c r="C50" s="17" t="str">
        <x:v>11. Alta materialidade</x:v>
      </x:c>
      <x:c r="D50" s="17" t="str">
        <x:v>Sim</x:v>
      </x:c>
      <x:c r="E50" s="17" t="str">
        <x:v>Não atendido</x:v>
      </x:c>
      <x:c r="F50" s="17" t="str">
        <x:v>Caixa insuficiente e obrigações em atraso impedem conclusão favorável.</x:v>
      </x:c>
      <x:c r="G50" s="17" t="str">
        <x:v>ACHADO</x:v>
      </x:c>
      <x:c r="H50" s="17" t="str">
        <x:v>Alta</x:v>
      </x:c>
      <x:c r="I50" s="17" t="str">
        <x:v>NT 01/2026, item 6 | https://www.tcm.ba.gov.br/wp-content/uploads/2026/04/nota_tecnica_conjunta_festejos_juninos_01_2026.pdf</x:v>
      </x:c>
    </x:row>
    <x:row r="51" ht="50" customHeight="1">
      <x:c r="A51" s="17" t="str">
        <x:v>26-6.4</x:v>
      </x:c>
      <x:c r="B51" s="17" t="str">
        <x:v>NT 01/2026</x:v>
      </x:c>
      <x:c r="C51" s="17" t="str">
        <x:v>11. Alta materialidade</x:v>
      </x:c>
      <x:c r="D51" s="17" t="str">
        <x:v>Sim</x:v>
      </x:c>
      <x:c r="E51" s="17" t="str">
        <x:v>Não atendido</x:v>
      </x:c>
      <x:c r="F51" s="17" t="str">
        <x:v>Houve suplementação sem superávit financeiro.</x:v>
      </x:c>
      <x:c r="G51" s="17" t="str">
        <x:v>ACHADO</x:v>
      </x:c>
      <x:c r="H51" s="17" t="str">
        <x:v>Alta</x:v>
      </x:c>
      <x:c r="I51" s="17" t="str">
        <x:v>NT 01/2026, item 6 | https://www.tcm.ba.gov.br/wp-content/uploads/2026/04/nota_tecnica_conjunta_festejos_juninos_01_2026.pdf</x:v>
      </x:c>
    </x:row>
    <x:row r="52" ht="50" customHeight="1">
      <x:c r="A52" s="17" t="str">
        <x:v>26-6.5</x:v>
      </x:c>
      <x:c r="B52" s="17" t="str">
        <x:v>NT 01/2026</x:v>
      </x:c>
      <x:c r="C52" s="17" t="str">
        <x:v>11. Alta materialidade</x:v>
      </x:c>
      <x:c r="D52" s="17" t="str">
        <x:v>Sim</x:v>
      </x:c>
      <x:c r="E52" s="17" t="str">
        <x:v>Não atendido</x:v>
      </x:c>
      <x:c r="F52" s="17" t="str">
        <x:v>Emergência vigente e não há declaração compatível; folha previdenciária em mora.</x:v>
      </x:c>
      <x:c r="G52" s="17" t="str">
        <x:v>ACHADO</x:v>
      </x:c>
      <x:c r="H52" s="17" t="str">
        <x:v>Média</x:v>
      </x:c>
      <x:c r="I52" s="17" t="str">
        <x:v>NT 01/2026, item 6 | https://www.tcm.ba.gov.br/wp-content/uploads/2026/04/nota_tecnica_conjunta_festejos_juninos_01_2026.pdf</x:v>
      </x:c>
    </x:row>
    <x:row r="53" ht="50" customHeight="1">
      <x:c r="A53" s="17" t="str">
        <x:v>26-7.1</x:v>
      </x:c>
      <x:c r="B53" s="17" t="str">
        <x:v>NT 01/2026</x:v>
      </x:c>
      <x:c r="C53" s="17" t="str">
        <x:v>12. Economicidade global</x:v>
      </x:c>
      <x:c r="D53" s="17" t="str">
        <x:v>Sim</x:v>
      </x:c>
      <x:c r="E53" s="17" t="str">
        <x:v>Não atendido</x:v>
      </x:c>
      <x:c r="F53" s="17" t="str">
        <x:v>Custo global cresce 40%, muito acima do IPCA didático, sem justificativa.</x:v>
      </x:c>
      <x:c r="G53" s="17" t="str">
        <x:v>ACHADO</x:v>
      </x:c>
      <x:c r="H53" s="17" t="str">
        <x:v>Alta</x:v>
      </x:c>
      <x:c r="I53" s="17" t="str">
        <x:v>NT 01/2026, economicidade global | https://www.tcm.ba.gov.br/wp-content/uploads/2026/04/nota_tecnica_conjunta_festejos_juninos_01_2026.pdf</x:v>
      </x:c>
    </x:row>
    <x:row r="54" ht="50" customHeight="1">
      <x:c r="A54" s="17" t="str">
        <x:v>26-7.2</x:v>
      </x:c>
      <x:c r="B54" s="17" t="str">
        <x:v>NT 01/2026</x:v>
      </x:c>
      <x:c r="C54" s="17" t="str">
        <x:v>12. Economicidade global</x:v>
      </x:c>
      <x:c r="D54" s="17" t="str">
        <x:v>Sim</x:v>
      </x:c>
      <x:c r="E54" s="17" t="str">
        <x:v>Não atendido</x:v>
      </x:c>
      <x:c r="F54" s="17" t="str">
        <x:v>Painel omite R$ 90 mil e diverge do SIGA.</x:v>
      </x:c>
      <x:c r="G54" s="17" t="str">
        <x:v>ACHADO</x:v>
      </x:c>
      <x:c r="H54" s="17" t="str">
        <x:v>Alta</x:v>
      </x:c>
      <x:c r="I54" s="17" t="str">
        <x:v>NT 01/2026, item 4 | https://www.tcm.ba.gov.br/wp-content/uploads/2026/04/nota_tecnica_conjunta_festejos_juninos_01_2026.pdf</x:v>
      </x:c>
    </x:row>
    <x:row r="55" ht="50" customHeight="1">
      <x:c r="A55" s="17" t="str">
        <x:v>TCM-2.1</x:v>
      </x:c>
      <x:c r="B55" s="17" t="str">
        <x:v>Instr. TCM 02/2005</x:v>
      </x:c>
      <x:c r="C55" s="17" t="str">
        <x:v>13. Processo e motivação</x:v>
      </x:c>
      <x:c r="D55" s="17" t="str">
        <x:v>Sim</x:v>
      </x:c>
      <x:c r="E55" s="17" t="str">
        <x:v>Parcialmente atendido</x:v>
      </x:c>
      <x:c r="F55" s="17" t="str">
        <x:v>Processo existe, mas a exposição e o índice documental são incompletos.</x:v>
      </x:c>
      <x:c r="G55" s="17" t="str">
        <x:v>RESSALVA</x:v>
      </x:c>
      <x:c r="H55" s="17" t="str">
        <x:v>Baixa</x:v>
      </x:c>
      <x:c r="I55" s="17" t="str">
        <x:v>Instrução TCM 02/2005, art. 2º | https://www.tcm.ba.gov.br/wp-content/uploads/2015/05/Instrucao-02-2005.CONTRATACAO-DE-BANDAS-_alterada-pela-Instrucao-TCM-nn-01-2017_-public.13.05.pdf</x:v>
      </x:c>
    </x:row>
    <x:row r="56" ht="50" customHeight="1">
      <x:c r="A56" s="17" t="str">
        <x:v>TCM-2.2</x:v>
      </x:c>
      <x:c r="B56" s="17" t="str">
        <x:v>Instr. TCM 02/2005</x:v>
      </x:c>
      <x:c r="C56" s="17" t="str">
        <x:v>13. Processo e motivação</x:v>
      </x:c>
      <x:c r="D56" s="17" t="str">
        <x:v>Sim</x:v>
      </x:c>
      <x:c r="E56" s="17" t="str">
        <x:v>Não atendido</x:v>
      </x:c>
      <x:c r="F56" s="17" t="str">
        <x:v>Não há manifestação financeira suficiente diante do déficit de caixa.</x:v>
      </x:c>
      <x:c r="G56" s="17" t="str">
        <x:v>ACHADO</x:v>
      </x:c>
      <x:c r="H56" s="17" t="str">
        <x:v>Média</x:v>
      </x:c>
      <x:c r="I56" s="17" t="str">
        <x:v>Instrução TCM 02/2005, art. 2º, §1º; art. 3º, §1º | https://www.tcm.ba.gov.br/wp-content/uploads/2015/05/Instrucao-02-2005.CONTRATACAO-DE-BANDAS-_alterada-pela-Instrucao-TCM-nn-01-2017_-public.13.05.pdf</x:v>
      </x:c>
    </x:row>
    <x:row r="57" ht="50" customHeight="1">
      <x:c r="A57" s="17" t="str">
        <x:v>TCM-3.1</x:v>
      </x:c>
      <x:c r="B57" s="17" t="str">
        <x:v>Instr. TCM 02/2005</x:v>
      </x:c>
      <x:c r="C57" s="17" t="str">
        <x:v>14. Inexigibilidade e partes</x:v>
      </x:c>
      <x:c r="D57" s="17" t="str">
        <x:v>Sim</x:v>
      </x:c>
      <x:c r="E57" s="17" t="str">
        <x:v>Parcialmente atendido</x:v>
      </x:c>
      <x:c r="F57" s="17" t="str">
        <x:v>Escolha e consagração constam; preço e pagamento carecem de fundamentação robusta.</x:v>
      </x:c>
      <x:c r="G57" s="17" t="str">
        <x:v>RESSALVA</x:v>
      </x:c>
      <x:c r="H57" s="17" t="str">
        <x:v>Baixa</x:v>
      </x:c>
      <x:c r="I57" s="17" t="str">
        <x:v>Instrução TCM 02/2005, art. 3º, I a V, compatibilizado com Lei 14.133/2021 | https://www.tcm.ba.gov.br/wp-content/uploads/2015/05/Instrucao-02-2005.CONTRATACAO-DE-BANDAS-_alterada-pela-Instrucao-TCM-nn-01-2017_-public.13.05.pdf</x:v>
      </x:c>
    </x:row>
    <x:row r="58" ht="50" customHeight="1">
      <x:c r="A58" s="17" t="str">
        <x:v>TCM-3.2</x:v>
      </x:c>
      <x:c r="B58" s="17" t="str">
        <x:v>Instr. TCM 02/2005</x:v>
      </x:c>
      <x:c r="C58" s="17" t="str">
        <x:v>14. Inexigibilidade e partes</x:v>
      </x:c>
      <x:c r="D58" s="17" t="str">
        <x:v>Sim</x:v>
      </x:c>
      <x:c r="E58" s="17" t="str">
        <x:v>Não atendido</x:v>
      </x:c>
      <x:c r="F58" s="17" t="str">
        <x:v>Exclusividade limitada ao dia e à cidade.</x:v>
      </x:c>
      <x:c r="G58" s="17" t="str">
        <x:v>ACHADO</x:v>
      </x:c>
      <x:c r="H58" s="17" t="str">
        <x:v>Média</x:v>
      </x:c>
      <x:c r="I58" s="17" t="str">
        <x:v>Instrução TCM 02/2005, art. 3º, VI e VII, redação da Instrução 01/2017 | https://www.tcm.ba.gov.br/wp-content/uploads/2015/05/Instrucao-02-2005.CONTRATACAO-DE-BANDAS-_alterada-pela-Instrucao-TCM-nn-01-2017_-public.13.05.pdf</x:v>
      </x:c>
    </x:row>
    <x:row r="59" ht="50" customHeight="1">
      <x:c r="A59" s="17" t="str">
        <x:v>TCM-4.1</x:v>
      </x:c>
      <x:c r="B59" s="17" t="str">
        <x:v>Instr. TCM 02/2005</x:v>
      </x:c>
      <x:c r="C59" s="17" t="str">
        <x:v>14. Inexigibilidade e partes</x:v>
      </x:c>
      <x:c r="D59" s="17" t="str">
        <x:v>Sim</x:v>
      </x:c>
      <x:c r="E59" s="17" t="str">
        <x:v>Atendido</x:v>
      </x:c>
      <x:c r="F59" s="17" t="str">
        <x:v>Infraestrutura foi separada da contratação artística.</x:v>
      </x:c>
      <x:c r="G59" s="17" t="str">
        <x:v>OK</x:v>
      </x:c>
      <x:c r="H59" s="17" t="str">
        <x:v>Baixa</x:v>
      </x:c>
      <x:c r="I59" s="17" t="str">
        <x:v>Instrução TCM 02/2005, art. 4º; Lei 14.133/2021, art. 74, II | https://www.tcm.ba.gov.br/wp-content/uploads/2015/05/Instrucao-02-2005.CONTRATACAO-DE-BANDAS-_alterada-pela-Instrucao-TCM-nn-01-2017_-public.13.05.pdf</x:v>
      </x:c>
    </x:row>
    <x:row r="60" ht="50" customHeight="1">
      <x:c r="A60" s="17" t="str">
        <x:v>TCM-6.1</x:v>
      </x:c>
      <x:c r="B60" s="17" t="str">
        <x:v>Instr. TCM 02/2005</x:v>
      </x:c>
      <x:c r="C60" s="17" t="str">
        <x:v>15. Contrato e execução</x:v>
      </x:c>
      <x:c r="D60" s="17" t="str">
        <x:v>Sim</x:v>
      </x:c>
      <x:c r="E60" s="17" t="str">
        <x:v>Não atendido</x:v>
      </x:c>
      <x:c r="F60" s="17" t="str">
        <x:v>O empresário não demonstrou representação exclusiva permanente.</x:v>
      </x:c>
      <x:c r="G60" s="17" t="str">
        <x:v>ACHADO</x:v>
      </x:c>
      <x:c r="H60" s="17" t="str">
        <x:v>Média</x:v>
      </x:c>
      <x:c r="I60" s="17" t="str">
        <x:v>Instrução TCM 02/2005, arts. 6º e 8º | https://www.tcm.ba.gov.br/wp-content/uploads/2015/05/Instrucao-02-2005.CONTRATACAO-DE-BANDAS-_alterada-pela-Instrucao-TCM-nn-01-2017_-public.13.05.pdf</x:v>
      </x:c>
    </x:row>
    <x:row r="61" ht="50" customHeight="1">
      <x:c r="A61" s="17" t="str">
        <x:v>TCM-7.1</x:v>
      </x:c>
      <x:c r="B61" s="17" t="str">
        <x:v>Instr. TCM 02/2005</x:v>
      </x:c>
      <x:c r="C61" s="17" t="str">
        <x:v>15. Contrato e execução</x:v>
      </x:c>
      <x:c r="D61" s="17" t="str">
        <x:v>Sim</x:v>
      </x:c>
      <x:c r="E61" s="17" t="str">
        <x:v>Parcialmente atendido</x:v>
      </x:c>
      <x:c r="F61" s="17" t="str">
        <x:v>Contrato existe, mas deve ser revisado quanto a cláusulas, publicidade e vinculação.</x:v>
      </x:c>
      <x:c r="G61" s="17" t="str">
        <x:v>RESSALVA</x:v>
      </x:c>
      <x:c r="H61" s="17" t="str">
        <x:v>Baixa</x:v>
      </x:c>
      <x:c r="I61" s="17" t="str">
        <x:v>Instrução TCM 02/2005, art. 7º, compatibilizado com Lei 14.133/2021 | https://www.tcm.ba.gov.br/wp-content/uploads/2015/05/Instrucao-02-2005.CONTRATACAO-DE-BANDAS-_alterada-pela-Instrucao-TCM-nn-01-2017_-public.13.05.pdf</x:v>
      </x:c>
    </x:row>
    <x:row r="62" ht="50" customHeight="1">
      <x:c r="A62" s="17" t="str">
        <x:v>TCM-7.2</x:v>
      </x:c>
      <x:c r="B62" s="17" t="str">
        <x:v>Instr. TCM 02/2005</x:v>
      </x:c>
      <x:c r="C62" s="17" t="str">
        <x:v>15. Contrato e execução</x:v>
      </x:c>
      <x:c r="D62" s="17" t="str">
        <x:v>Não</x:v>
      </x:c>
      <x:c r="E62" s="17" t="str">
        <x:v>Não se aplica</x:v>
      </x:c>
      <x:c r="F62" s="17" t="str">
        <x:v>O caso não informa pagamento antecipado; o auditor deve confirmar nos empenhos e extratos.</x:v>
      </x:c>
      <x:c r="G62" s="17" t="str">
        <x:v>N/A</x:v>
      </x:c>
      <x:c r="H62" s="17" t="str">
        <x:v>Baixa</x:v>
      </x:c>
      <x:c r="I62" s="17" t="str">
        <x:v>Instrução TCM 02/2005, art. 7º, §§1º e 2º; Lei 14.133/2021 | https://www.tcm.ba.gov.br/wp-content/uploads/2015/05/Instrucao-02-2005.CONTRATACAO-DE-BANDAS-_alterada-pela-Instrucao-TCM-nn-01-2017_-public.13.05.pdf</x:v>
      </x:c>
    </x:row>
    <x:row r="63" ht="50" customHeight="1">
      <x:c r="A63" s="17" t="str">
        <x:v>TCM-8.1</x:v>
      </x:c>
      <x:c r="B63" s="17" t="str">
        <x:v>Instr. TCM 02/2005</x:v>
      </x:c>
      <x:c r="C63" s="17" t="str">
        <x:v>15. Contrato e execução</x:v>
      </x:c>
      <x:c r="D63" s="17" t="str">
        <x:v>Sim</x:v>
      </x:c>
      <x:c r="E63" s="17" t="str">
        <x:v>Não atendido</x:v>
      </x:c>
      <x:c r="F63" s="17" t="str">
        <x:v>Não há cadeia societária suficiente para validar o signatário da exclusividade.</x:v>
      </x:c>
      <x:c r="G63" s="17" t="str">
        <x:v>ACHADO</x:v>
      </x:c>
      <x:c r="H63" s="17" t="str">
        <x:v>Média</x:v>
      </x:c>
      <x:c r="I63" s="17" t="str">
        <x:v>Instrução TCM 02/2005, art. 8º | https://www.tcm.ba.gov.br/wp-content/uploads/2015/05/Instrucao-02-2005.CONTRATACAO-DE-BANDAS-_alterada-pela-Instrucao-TCM-nn-01-2017_-public.13.05.pdf</x:v>
      </x:c>
    </x:row>
    <x:row r="64" ht="50" customHeight="1">
      <x:c r="A64" s="17" t="str">
        <x:v>TCM-10.1</x:v>
      </x:c>
      <x:c r="B64" s="17" t="str">
        <x:v>Instr. TCM 02/2005</x:v>
      </x:c>
      <x:c r="C64" s="17" t="str">
        <x:v>16. Razoabilidade e contas</x:v>
      </x:c>
      <x:c r="D64" s="17" t="str">
        <x:v>Sim</x:v>
      </x:c>
      <x:c r="E64" s="17" t="str">
        <x:v>Não atendido</x:v>
      </x:c>
      <x:c r="F64" s="17" t="str">
        <x:v>Valor e custo global não são compatíveis com o quadro fiscal sem motivação reforçada.</x:v>
      </x:c>
      <x:c r="G64" s="17" t="str">
        <x:v>ACHADO</x:v>
      </x:c>
      <x:c r="H64" s="17" t="str">
        <x:v>Média</x:v>
      </x:c>
      <x:c r="I64" s="17" t="str">
        <x:v>Instrução TCM 02/2005, art. 10; LRF | https://www.tcm.ba.gov.br/wp-content/uploads/2015/05/Instrucao-02-2005.CONTRATACAO-DE-BANDAS-_alterada-pela-Instrucao-TCM-nn-01-2017_-public.13.05.pdf</x:v>
      </x:c>
    </x:row>
    <x:row r="66">
      <x:c r="A66" s="269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B66" s="270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C66" s="270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D66" s="270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E66" s="270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F66" s="270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G66" s="270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H66" s="270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I66" s="271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</x:row>
    <x:row r="67">
      <x:c r="A67" s="272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B67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C67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D67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E67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F67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G67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H67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I67" s="274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</x:row>
    <x:row r="68">
      <x:c r="A68" s="272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B68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C68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D68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E68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F68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G68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H68" s="273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I68" s="274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</x:row>
    <x:row r="69">
      <x:c r="A69" s="275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B69" s="276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C69" s="276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D69" s="276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E69" s="276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F69" s="276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G69" s="276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H69" s="276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  <x:c r="I69" s="277" t="str">
        <x:v>Conclusão esperada: não é possível considerar a contratação regular. Embora exista base para calcular a média, o cachê proposto supera significativamente a referência atualizada e aciona alta materialidade. Há, ainda, exclusividade precária, publicação tardia, exploração de espaço sem estudo, obrigações previdenciárias em atraso, insuficiência de caixa, suplementação durante emergência, ausência de estudo fiscal e divergência entre Painel e SIGA. Devem ser expedidas diligências e quantificados os efeitos antes da conclusão final.</x:v>
      </x:c>
    </x:row>
  </x:sheetData>
  <x:mergeCells>
    <x:mergeCell ref="A1:I2"/>
    <x:mergeCell ref="A4:I5"/>
    <x:mergeCell ref="A66:I69"/>
  </x:mergeCells>
  <x:conditionalFormatting sqref="E7:E64">
    <x:cfRule type="containsText" dxfId="4" priority="1" operator="containsText" text="Atendido"/>
    <x:cfRule type="containsText" dxfId="5" priority="2" operator="containsText" text="Parcialmente"/>
    <x:cfRule type="containsText" dxfId="6" priority="3" operator="containsText" text="Não atendido"/>
  </x:conditionalFormatting>
  <x:pageMargins left="0.7" right="0.7" top="0.75" bottom="0.75" header="0.3" footer="0.3"/>
  <x:tableParts count="1">
    <x:tablePart xmlns:r="http://schemas.openxmlformats.org/officeDocument/2006/relationships" r:id="Rdc657d94505f4db8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2" hidden="0" customWidth="1"/>
    <x:col min="3" max="3" width="74" hidden="0" customWidth="1"/>
    <x:col min="4" max="4" width="15" hidden="0" customWidth="1"/>
    <x:col min="5" max="5" width="42" hidden="0" customWidth="1"/>
  </x:cols>
  <x:sheetData>
    <x:row r="1" ht="34" customHeight="1">
      <x:c r="A1" s="4" t="str">
        <x:v>FONTES OFICIAIS, ESCOPO E DATA DE VALIDAÇÃO</x:v>
      </x:c>
      <x:c r="B1" s="4" t="str">
        <x:v>FONTES OFICIAIS, ESCOPO E DATA DE VALIDAÇÃO</x:v>
      </x:c>
      <x:c r="C1" s="4" t="str">
        <x:v>FONTES OFICIAIS, ESCOPO E DATA DE VALIDAÇÃO</x:v>
      </x:c>
      <x:c r="D1" s="4" t="str">
        <x:v>FONTES OFICIAIS, ESCOPO E DATA DE VALIDAÇÃO</x:v>
      </x:c>
      <x:c r="E1" s="4" t="str">
        <x:v>FONTES OFICIAIS, ESCOPO E DATA DE VALIDAÇÃO</x:v>
      </x:c>
    </x:row>
    <x:row r="2" ht="34" customHeight="1">
      <x:c r="A2" s="4" t="str">
        <x:v>FONTES OFICIAIS, ESCOPO E DATA DE VALIDAÇÃO</x:v>
      </x:c>
      <x:c r="B2" s="4" t="str">
        <x:v>FONTES OFICIAIS, ESCOPO E DATA DE VALIDAÇÃO</x:v>
      </x:c>
      <x:c r="C2" s="4" t="str">
        <x:v>FONTES OFICIAIS, ESCOPO E DATA DE VALIDAÇÃO</x:v>
      </x:c>
      <x:c r="D2" s="4" t="str">
        <x:v>FONTES OFICIAIS, ESCOPO E DATA DE VALIDAÇÃO</x:v>
      </x:c>
      <x:c r="E2" s="4" t="str">
        <x:v>FONTES OFICIAIS, ESCOPO E DATA DE VALIDAÇÃO</x:v>
      </x:c>
    </x:row>
    <x:row r="4">
      <x:c r="A4" s="10" t="str">
        <x:v>Fonte</x:v>
      </x:c>
      <x:c r="B4" s="10" t="str">
        <x:v>Documento/uso</x:v>
      </x:c>
      <x:c r="C4" s="10" t="str">
        <x:v>URL</x:v>
      </x:c>
      <x:c r="D4" s="10" t="str">
        <x:v>Validação</x:v>
      </x:c>
      <x:c r="E4" s="10" t="str">
        <x:v>Observação</x:v>
      </x:c>
    </x:row>
    <x:row r="5" ht="34" customHeight="1">
      <x:c r="A5" s="16" t="str">
        <x:v>MPBA/TCE/TCM</x:v>
      </x:c>
      <x:c r="B5" s="16" t="str">
        <x:v>Nota Técnica Conjunta nº 001/2025 - matriz-base</x:v>
      </x:c>
      <x:c r="C5" s="16" t="str">
        <x:v>https://www.mpba.mp.br/sites/default/files/nota_tecnica_conjunta_001-2025_festejos_juninos_0.pdf</x:v>
      </x:c>
      <x:c r="D5" s="16" t="str">
        <x:v>16/08/2026</x:v>
      </x:c>
      <x:c r="E5" s="16" t="str">
        <x:v>33 verificações em oito blocos</x:v>
      </x:c>
    </x:row>
    <x:row r="6" ht="34" customHeight="1">
      <x:c r="A6" s="17" t="str">
        <x:v>MPBA/TCE/TCM</x:v>
      </x:c>
      <x:c r="B6" s="17" t="str">
        <x:v>Nota Técnica Conjunta nº 01/2026 - preços e economicidade</x:v>
      </x:c>
      <x:c r="C6" s="17" t="str">
        <x:v>https://www.tcm.ba.gov.br/wp-content/uploads/2026/04/nota_tecnica_conjunta_festejos_juninos_01_2026.pdf</x:v>
      </x:c>
      <x:c r="D6" s="17" t="str">
        <x:v>16/08/2026</x:v>
      </x:c>
      <x:c r="E6" s="17" t="str">
        <x:v>Ratifica a orientação de 2025 e acrescenta metodologia</x:v>
      </x:c>
    </x:row>
    <x:row r="7" ht="34" customHeight="1">
      <x:c r="A7" s="17" t="str">
        <x:v>Planalto</x:v>
      </x:c>
      <x:c r="B7" s="17" t="str">
        <x:v>Lei nº 14.133/2021</x:v>
      </x:c>
      <x:c r="C7" s="17" t="str">
        <x:v>https://www.planalto.gov.br/ccivil_03/_ato2019-2022/2021/lei/l14133.htm</x:v>
      </x:c>
      <x:c r="D7" s="17" t="str">
        <x:v>16/08/2026</x:v>
      </x:c>
      <x:c r="E7" s="17" t="str">
        <x:v>Arts. 18, 23, 72, 74, 75 e 94</x:v>
      </x:c>
    </x:row>
    <x:row r="8" ht="34" customHeight="1">
      <x:c r="A8" s="17" t="str">
        <x:v>Planalto</x:v>
      </x:c>
      <x:c r="B8" s="17" t="str">
        <x:v>Lei Complementar nº 101/2000</x:v>
      </x:c>
      <x:c r="C8" s="17" t="str">
        <x:v>https://www.planalto.gov.br/ccivil_03/leis/lcp/lcp101.htm</x:v>
      </x:c>
      <x:c r="D8" s="17" t="str">
        <x:v>16/08/2026</x:v>
      </x:c>
      <x:c r="E8" s="17" t="str">
        <x:v>Planejamento, metas e responsabilidade fiscal</x:v>
      </x:c>
    </x:row>
    <x:row r="9" ht="34" customHeight="1">
      <x:c r="A9" s="17" t="str">
        <x:v>PNCP</x:v>
      </x:c>
      <x:c r="B9" s="17" t="str">
        <x:v>Contratos públicos</x:v>
      </x:c>
      <x:c r="C9" s="17" t="str">
        <x:v>https://pncp.gov.br/app/contratos</x:v>
      </x:c>
      <x:c r="D9" s="17" t="str">
        <x:v>16/08/2026</x:v>
      </x:c>
      <x:c r="E9" s="17" t="str">
        <x:v>Pesquisa e publicidade</x:v>
      </x:c>
    </x:row>
    <x:row r="10" ht="34" customHeight="1">
      <x:c r="A10" s="17" t="str">
        <x:v>MPBA</x:v>
      </x:c>
      <x:c r="B10" s="17" t="str">
        <x:v>Painel Junino</x:v>
      </x:c>
      <x:c r="C10" s="17" t="str">
        <x:v>https://paineljunino.mpba.mp.br/</x:v>
      </x:c>
      <x:c r="D10" s="17" t="str">
        <x:v>16/08/2026</x:v>
      </x:c>
      <x:c r="E10" s="17" t="str">
        <x:v>Comparabilidade e transparência</x:v>
      </x:c>
    </x:row>
    <x:row r="11" ht="34" customHeight="1">
      <x:c r="A11" s="17" t="str">
        <x:v>Arquivo anexado</x:v>
      </x:c>
      <x:c r="B11" s="17" t="str">
        <x:v>03.-Nota-Tecnica-Conjunta-diretrizes-sobre-a-contratacao-de-artistas(1).pdf</x:v>
      </x:c>
      <x:c r="C11" s="17" t="str">
        <x:v>PDF fornecido pelo usuário</x:v>
      </x:c>
      <x:c r="D11" s="17" t="str">
        <x:v>16/08/2026</x:v>
      </x:c>
      <x:c r="E11" s="17" t="str">
        <x:v>O próprio PDF se identifica como NT 01/2026</x:v>
      </x:c>
    </x:row>
    <x:row r="12" ht="34" customHeight="1">
      <x:c r="A12" s="17" t="str">
        <x:v>TCM-BA</x:v>
      </x:c>
      <x:c r="B12" s="17" t="str">
        <x:v>Instrução nº 02/2005, republicada com alterações da Instrução nº 01/2017</x:v>
      </x:c>
      <x:c r="C12" s="17" t="str">
        <x:v>https://www.tcm.ba.gov.br/wp-content/uploads/2015/05/Instrucao-02-2005.CONTRATACAO-DE-BANDAS-_alterada-pela-Instrucao-TCM-nn-01-2017_-public.13.05.pdf</x:v>
      </x:c>
      <x:c r="D12" s="17" t="str">
        <x:v>16/08/2026</x:v>
      </x:c>
      <x:c r="E12" s="17" t="str">
        <x:v>Aplicar controles compatíveis; referências à Lei 8.666/1993 exigem atualização para a Lei 14.133/2021</x:v>
      </x:c>
    </x:row>
    <x:row r="14">
      <x:c r="A14" s="127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B14" s="128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C14" s="128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D14" s="128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E14" s="129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</x:row>
    <x:row r="15">
      <x:c r="A15" s="130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B15" s="131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C15" s="131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D15" s="131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E15" s="132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</x:row>
    <x:row r="16">
      <x:c r="A16" s="130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B16" s="131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C16" s="131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D16" s="131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E16" s="132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</x:row>
    <x:row r="17">
      <x:c r="A17" s="130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B17" s="131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C17" s="131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D17" s="131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E17" s="132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</x:row>
    <x:row r="18">
      <x:c r="A18" s="133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B18" s="134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C18" s="134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D18" s="134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  <x:c r="E18" s="135" t="str">
        <x:v>Nota metodológica: as Notas Técnicas possuem caráter orientativo, mas consolidam parâmetros de instrução e controle. A Instrução TCM nº 02/2005 permanece disponível na página oficial consultada, sem que esta análise tenha localizado ato expresso de revogação; contudo, a Lei nº 8.666/1993 foi revogada, de modo que modalidades, artigos e procedimentos nela baseados devem ser substituídos ou compatibilizados com a Lei nº 14.133/2021. A classificação de descumprimento deve ser vinculada à legislação vigente e às evidências do caso.</x:v>
      </x:c>
    </x:row>
  </x:sheetData>
  <x:mergeCells>
    <x:mergeCell ref="A1:E2"/>
    <x:mergeCell ref="A14:E18"/>
  </x:mergeCells>
  <x:pageMargins left="0.7" right="0.7" top="0.75" bottom="0.75" header="0.3" footer="0.3"/>
</x:worksheet>
</file>